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05" activeTab="0"/>
  </bookViews>
  <sheets>
    <sheet name="PLAN ANUAL DE COMPRAS" sheetId="1" r:id="rId1"/>
    <sheet name="DATA" sheetId="2" r:id="rId2"/>
  </sheets>
  <definedNames/>
  <calcPr fullCalcOnLoad="1"/>
</workbook>
</file>

<file path=xl/comments1.xml><?xml version="1.0" encoding="utf-8"?>
<comments xmlns="http://schemas.openxmlformats.org/spreadsheetml/2006/main">
  <authors>
    <author>Priscila Romero</author>
    <author>JORGE ZARATE</author>
    <author>MAYRA VILLAGOMEZ</author>
  </authors>
  <commentList>
    <comment ref="H14" authorId="0">
      <text>
        <r>
          <rPr>
            <sz val="9"/>
            <rFont val="Tahoma"/>
            <family val="2"/>
          </rPr>
          <t xml:space="preserve">1era reforma 6200 rótulos
</t>
        </r>
      </text>
    </comment>
    <comment ref="H41" authorId="0">
      <text>
        <r>
          <rPr>
            <sz val="9"/>
            <rFont val="Tahoma"/>
            <family val="2"/>
          </rPr>
          <t xml:space="preserve">1era reforma 4470,40
</t>
        </r>
      </text>
    </comment>
    <comment ref="H36" authorId="0">
      <text>
        <r>
          <rPr>
            <sz val="9"/>
            <rFont val="Tahoma"/>
            <family val="2"/>
          </rPr>
          <t xml:space="preserve">1era reforma 4470,40
</t>
        </r>
      </text>
    </comment>
    <comment ref="H118" authorId="0">
      <text>
        <r>
          <rPr>
            <sz val="9"/>
            <rFont val="Tahoma"/>
            <family val="2"/>
          </rPr>
          <t xml:space="preserve">disminuir 1800 ref 1
</t>
        </r>
      </text>
    </comment>
    <comment ref="H109" authorId="0">
      <text>
        <r>
          <rPr>
            <sz val="9"/>
            <rFont val="Tahoma"/>
            <family val="2"/>
          </rPr>
          <t xml:space="preserve">aumentar 1000 ref 1
</t>
        </r>
      </text>
    </comment>
    <comment ref="C14" authorId="1">
      <text>
        <r>
          <rPr>
            <b/>
            <sz val="9"/>
            <rFont val="Tahoma"/>
            <family val="2"/>
          </rPr>
          <t xml:space="preserve">CAMBIO DE CPC 1ERA REFORMA
</t>
        </r>
      </text>
    </comment>
    <comment ref="C94" authorId="1">
      <text>
        <r>
          <rPr>
            <sz val="9"/>
            <rFont val="Tahoma"/>
            <family val="2"/>
          </rPr>
          <t xml:space="preserve">CAMBIO DE CPC 1ERA REFORMA
</t>
        </r>
      </text>
    </comment>
    <comment ref="C20" authorId="1">
      <text>
        <r>
          <rPr>
            <b/>
            <sz val="9"/>
            <rFont val="Tahoma"/>
            <family val="2"/>
          </rPr>
          <t>CAMBIO DE CPC 1ERA REFORMA</t>
        </r>
        <r>
          <rPr>
            <sz val="9"/>
            <rFont val="Tahoma"/>
            <family val="2"/>
          </rPr>
          <t xml:space="preserve">
</t>
        </r>
      </text>
    </comment>
    <comment ref="C30" authorId="1">
      <text>
        <r>
          <rPr>
            <b/>
            <sz val="9"/>
            <rFont val="Tahoma"/>
            <family val="2"/>
          </rPr>
          <t>CAMBIO DE CPC 1ERA REFORMA</t>
        </r>
        <r>
          <rPr>
            <sz val="9"/>
            <rFont val="Tahoma"/>
            <family val="2"/>
          </rPr>
          <t xml:space="preserve">
</t>
        </r>
      </text>
    </comment>
    <comment ref="C31" authorId="1">
      <text>
        <r>
          <rPr>
            <b/>
            <sz val="9"/>
            <rFont val="Tahoma"/>
            <family val="2"/>
          </rPr>
          <t>CAMBIO DE CPC 1ERA REFORMA</t>
        </r>
        <r>
          <rPr>
            <sz val="9"/>
            <rFont val="Tahoma"/>
            <family val="2"/>
          </rPr>
          <t xml:space="preserve">
</t>
        </r>
      </text>
    </comment>
    <comment ref="C92" authorId="1">
      <text>
        <r>
          <rPr>
            <sz val="9"/>
            <rFont val="Tahoma"/>
            <family val="2"/>
          </rPr>
          <t>CAMBIO DE CPC 1ERA REFORMA</t>
        </r>
        <r>
          <rPr>
            <sz val="9"/>
            <rFont val="Tahoma"/>
            <family val="2"/>
          </rPr>
          <t xml:space="preserve">
</t>
        </r>
      </text>
    </comment>
    <comment ref="H76" authorId="1">
      <text>
        <r>
          <rPr>
            <sz val="9"/>
            <rFont val="Tahoma"/>
            <family val="2"/>
          </rPr>
          <t xml:space="preserve">40883,45 contrato complementario                     40804,67 2da. reforma                 </t>
        </r>
        <r>
          <rPr>
            <sz val="9"/>
            <rFont val="Tahoma"/>
            <family val="2"/>
          </rPr>
          <t xml:space="preserve">
</t>
        </r>
      </text>
    </comment>
    <comment ref="H131" authorId="1">
      <text>
        <r>
          <rPr>
            <sz val="9"/>
            <rFont val="Tahoma"/>
            <family val="2"/>
          </rPr>
          <t xml:space="preserve">1. disminuye 10000 2da reforma                                          2. aumentar 3500  6ta reforma
</t>
        </r>
      </text>
    </comment>
    <comment ref="H136" authorId="1">
      <text>
        <r>
          <rPr>
            <sz val="9"/>
            <rFont val="Tahoma"/>
            <family val="2"/>
          </rPr>
          <t>disminuye 19800 2da reforma</t>
        </r>
      </text>
    </comment>
    <comment ref="H129" authorId="1">
      <text>
        <r>
          <rPr>
            <sz val="9"/>
            <rFont val="Tahoma"/>
            <family val="2"/>
          </rPr>
          <t>1. disminuir 5.804,67 2da reforma
2. disminuir 2.750,04  5ta reforma                                               3. disminuir 3.500,00  6ta reforma</t>
        </r>
      </text>
    </comment>
    <comment ref="H28" authorId="1">
      <text>
        <r>
          <rPr>
            <sz val="9"/>
            <rFont val="Tahoma"/>
            <family val="2"/>
          </rPr>
          <t xml:space="preserve">3era. Reforma disminuir 4700 (3500+1200)
</t>
        </r>
      </text>
    </comment>
    <comment ref="H130" authorId="1">
      <text>
        <r>
          <rPr>
            <sz val="9"/>
            <rFont val="Tahoma"/>
            <family val="2"/>
          </rPr>
          <t>3era. Reforma disminuir 6700</t>
        </r>
        <r>
          <rPr>
            <sz val="9"/>
            <rFont val="Tahoma"/>
            <family val="2"/>
          </rPr>
          <t xml:space="preserve">
5ta reforma aumentar 2750,04 </t>
        </r>
      </text>
    </comment>
    <comment ref="H132" authorId="1">
      <text>
        <r>
          <rPr>
            <sz val="9"/>
            <rFont val="Tahoma"/>
            <family val="2"/>
          </rPr>
          <t xml:space="preserve">disminuye 5200 2da reforma
</t>
        </r>
      </text>
    </comment>
    <comment ref="U19" authorId="1">
      <text>
        <r>
          <rPr>
            <b/>
            <sz val="9"/>
            <rFont val="Tahoma"/>
            <family val="2"/>
          </rPr>
          <t>28464,80 CF motos proceso 2021</t>
        </r>
        <r>
          <rPr>
            <sz val="9"/>
            <rFont val="Tahoma"/>
            <family val="2"/>
          </rPr>
          <t xml:space="preserve">
</t>
        </r>
      </text>
    </comment>
    <comment ref="U24" authorId="1">
      <text>
        <r>
          <rPr>
            <b/>
            <sz val="9"/>
            <rFont val="Tahoma"/>
            <family val="2"/>
          </rPr>
          <t>5083,68 CF motos proceso 2021</t>
        </r>
        <r>
          <rPr>
            <sz val="9"/>
            <rFont val="Tahoma"/>
            <family val="2"/>
          </rPr>
          <t xml:space="preserve">
</t>
        </r>
      </text>
    </comment>
    <comment ref="U30" authorId="1">
      <text>
        <r>
          <rPr>
            <b/>
            <sz val="9"/>
            <rFont val="Tahoma"/>
            <family val="2"/>
          </rPr>
          <t>77922,72 CF MOTOS proceso 2021</t>
        </r>
        <r>
          <rPr>
            <sz val="9"/>
            <rFont val="Tahoma"/>
            <family val="2"/>
          </rPr>
          <t xml:space="preserve">
</t>
        </r>
      </text>
    </comment>
    <comment ref="U11" authorId="1">
      <text>
        <r>
          <rPr>
            <b/>
            <sz val="9"/>
            <rFont val="Tahoma"/>
            <family val="2"/>
          </rPr>
          <t>Contrato 2021: 230193,38-100000 cert 2021 y el saldo 130193,38 CF 2022, descontar del saldo inicial</t>
        </r>
      </text>
    </comment>
    <comment ref="U95" authorId="1">
      <text>
        <r>
          <rPr>
            <b/>
            <sz val="9"/>
            <rFont val="Tahoma"/>
            <family val="2"/>
          </rPr>
          <t>56277,86 CF proceso 2021</t>
        </r>
        <r>
          <rPr>
            <sz val="9"/>
            <rFont val="Tahoma"/>
            <family val="2"/>
          </rPr>
          <t xml:space="preserve">
</t>
        </r>
      </text>
    </comment>
    <comment ref="U66" authorId="1">
      <text>
        <r>
          <rPr>
            <b/>
            <sz val="9"/>
            <rFont val="Tahoma"/>
            <family val="2"/>
          </rPr>
          <t>100948,36 CF proceso 2021 + saldo de proceso 2021, total 175000</t>
        </r>
        <r>
          <rPr>
            <sz val="9"/>
            <rFont val="Tahoma"/>
            <family val="2"/>
          </rPr>
          <t xml:space="preserve">
</t>
        </r>
      </text>
    </comment>
    <comment ref="U70" authorId="1">
      <text>
        <r>
          <rPr>
            <b/>
            <sz val="9"/>
            <rFont val="Tahoma"/>
            <family val="2"/>
          </rPr>
          <t>250000 CF proceso 2021 + saldo de proceso 2021, total 333.384,00</t>
        </r>
        <r>
          <rPr>
            <sz val="9"/>
            <rFont val="Tahoma"/>
            <family val="2"/>
          </rPr>
          <t xml:space="preserve">
</t>
        </r>
      </text>
    </comment>
    <comment ref="H128" authorId="1">
      <text>
        <r>
          <rPr>
            <b/>
            <sz val="9"/>
            <rFont val="Tahoma"/>
            <family val="2"/>
          </rPr>
          <t>JORGE ZARATE:</t>
        </r>
        <r>
          <rPr>
            <sz val="9"/>
            <rFont val="Tahoma"/>
            <family val="2"/>
          </rPr>
          <t xml:space="preserve">
</t>
        </r>
      </text>
    </comment>
    <comment ref="H127" authorId="2">
      <text>
        <r>
          <rPr>
            <b/>
            <sz val="9"/>
            <rFont val="Tahoma"/>
            <family val="2"/>
          </rPr>
          <t>MAYRA VILLAGOMEZ:</t>
        </r>
        <r>
          <rPr>
            <sz val="9"/>
            <rFont val="Tahoma"/>
            <family val="2"/>
          </rPr>
          <t xml:space="preserve">
</t>
        </r>
      </text>
    </comment>
    <comment ref="C63" authorId="2">
      <text>
        <r>
          <rPr>
            <sz val="9"/>
            <rFont val="Tahoma"/>
            <family val="2"/>
          </rPr>
          <t xml:space="preserve">cambio de CPC 5ta reforma
</t>
        </r>
      </text>
    </comment>
    <comment ref="B63" authorId="2">
      <text>
        <r>
          <rPr>
            <b/>
            <sz val="9"/>
            <rFont val="Tahoma"/>
            <family val="2"/>
          </rPr>
          <t>cambio de partida presupuestaria 5ta Reforma</t>
        </r>
        <r>
          <rPr>
            <sz val="9"/>
            <rFont val="Tahoma"/>
            <family val="2"/>
          </rPr>
          <t xml:space="preserve">
</t>
        </r>
      </text>
    </comment>
    <comment ref="D63" authorId="2">
      <text>
        <r>
          <rPr>
            <b/>
            <sz val="9"/>
            <rFont val="Tahoma"/>
            <family val="2"/>
          </rPr>
          <t xml:space="preserve">cambio de tipo de compra 5ta reforma
</t>
        </r>
        <r>
          <rPr>
            <sz val="9"/>
            <rFont val="Tahoma"/>
            <family val="2"/>
          </rPr>
          <t xml:space="preserve">
</t>
        </r>
      </text>
    </comment>
    <comment ref="N63" authorId="2">
      <text>
        <r>
          <rPr>
            <b/>
            <sz val="9"/>
            <rFont val="Tahoma"/>
            <family val="2"/>
          </rPr>
          <t>cambio de proceso 5ta reforma</t>
        </r>
        <r>
          <rPr>
            <sz val="9"/>
            <rFont val="Tahoma"/>
            <family val="2"/>
          </rPr>
          <t xml:space="preserve">
</t>
        </r>
      </text>
    </comment>
    <comment ref="C120" authorId="2">
      <text>
        <r>
          <rPr>
            <sz val="9"/>
            <rFont val="Tahoma"/>
            <family val="2"/>
          </rPr>
          <t xml:space="preserve">Se dividió proceso en 3 partidas Reforma 5
</t>
        </r>
      </text>
    </comment>
    <comment ref="C121" authorId="2">
      <text>
        <r>
          <rPr>
            <sz val="9"/>
            <rFont val="Tahoma"/>
            <family val="2"/>
          </rPr>
          <t xml:space="preserve">Se dividió proceso en 3 partidas Reforma 5
</t>
        </r>
      </text>
    </comment>
    <comment ref="C122" authorId="2">
      <text>
        <r>
          <rPr>
            <b/>
            <sz val="9"/>
            <rFont val="Tahoma"/>
            <family val="2"/>
          </rPr>
          <t>Se dividió proceso en 3 partidas Reforma 5</t>
        </r>
        <r>
          <rPr>
            <sz val="9"/>
            <rFont val="Tahoma"/>
            <family val="2"/>
          </rPr>
          <t xml:space="preserve">
</t>
        </r>
      </text>
    </comment>
    <comment ref="H77" authorId="2">
      <text>
        <r>
          <rPr>
            <sz val="9"/>
            <rFont val="Tahoma"/>
            <family val="2"/>
          </rPr>
          <t>453872,64 Reforma 4 (préstamo)
45677,66 aumentar reforma 6</t>
        </r>
      </text>
    </comment>
    <comment ref="H51" authorId="2">
      <text>
        <r>
          <rPr>
            <sz val="9"/>
            <rFont val="Tahoma"/>
            <family val="2"/>
          </rPr>
          <t xml:space="preserve">aumentaron $ 1000 6ta reforma
</t>
        </r>
      </text>
    </comment>
    <comment ref="C117" authorId="2">
      <text>
        <r>
          <rPr>
            <sz val="9"/>
            <rFont val="Tahoma"/>
            <family val="2"/>
          </rPr>
          <t xml:space="preserve">TRANS TECNOLOGICA
</t>
        </r>
      </text>
    </comment>
    <comment ref="C89" authorId="2">
      <text>
        <r>
          <rPr>
            <b/>
            <sz val="9"/>
            <rFont val="Tahoma"/>
            <family val="2"/>
          </rPr>
          <t>TRANSF TECNOLOGICA</t>
        </r>
        <r>
          <rPr>
            <sz val="9"/>
            <rFont val="Tahoma"/>
            <family val="2"/>
          </rPr>
          <t xml:space="preserve">
</t>
        </r>
      </text>
    </comment>
    <comment ref="C135" authorId="2">
      <text>
        <r>
          <rPr>
            <b/>
            <sz val="9"/>
            <rFont val="Tahoma"/>
            <family val="2"/>
          </rPr>
          <t xml:space="preserve">TRANSF TECNOLOGICA
</t>
        </r>
      </text>
    </comment>
    <comment ref="C131" authorId="2">
      <text>
        <r>
          <rPr>
            <b/>
            <sz val="9"/>
            <rFont val="Tahoma"/>
            <family val="2"/>
          </rPr>
          <t>TRANSF TECNOLOGICA</t>
        </r>
        <r>
          <rPr>
            <sz val="9"/>
            <rFont val="Tahoma"/>
            <family val="2"/>
          </rPr>
          <t xml:space="preserve">
</t>
        </r>
      </text>
    </comment>
    <comment ref="C28" authorId="2">
      <text>
        <r>
          <rPr>
            <b/>
            <sz val="9"/>
            <rFont val="Tahoma"/>
            <family val="2"/>
          </rPr>
          <t>TRANSF TECNOLOGICA</t>
        </r>
        <r>
          <rPr>
            <sz val="9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9"/>
            <rFont val="Tahoma"/>
            <family val="2"/>
          </rPr>
          <t>TRANSF TECNOLOGICA</t>
        </r>
        <r>
          <rPr>
            <sz val="9"/>
            <rFont val="Tahoma"/>
            <family val="2"/>
          </rPr>
          <t xml:space="preserve">
</t>
        </r>
      </text>
    </comment>
    <comment ref="C10" authorId="2">
      <text>
        <r>
          <rPr>
            <sz val="9"/>
            <rFont val="Tahoma"/>
            <family val="2"/>
          </rPr>
          <t xml:space="preserve">TRANS TECNOLOGICA
</t>
        </r>
      </text>
    </comment>
    <comment ref="C78" authorId="2">
      <text>
        <r>
          <rPr>
            <sz val="9"/>
            <rFont val="Tahoma"/>
            <family val="2"/>
          </rPr>
          <t xml:space="preserve">TRANSF TECNOLOGICA
</t>
        </r>
      </text>
    </comment>
    <comment ref="U125" authorId="2">
      <text>
        <r>
          <rPr>
            <b/>
            <sz val="9"/>
            <rFont val="Tahoma"/>
            <family val="2"/>
          </rPr>
          <t xml:space="preserve">1500 ETV MACHALA                       2100 MACHALA MOVIL           4200 MARIO PINTO
</t>
        </r>
        <r>
          <rPr>
            <sz val="9"/>
            <rFont val="Tahoma"/>
            <family val="2"/>
          </rPr>
          <t xml:space="preserve">
</t>
        </r>
      </text>
    </comment>
    <comment ref="U104" authorId="2">
      <text>
        <r>
          <rPr>
            <sz val="9"/>
            <rFont val="Tahoma"/>
            <family val="2"/>
          </rPr>
          <t xml:space="preserve">CF 2022 109339,66 + saldo 2021 50000 = 159339,66
</t>
        </r>
      </text>
    </comment>
    <comment ref="C119" authorId="2">
      <text>
        <r>
          <rPr>
            <sz val="9"/>
            <rFont val="Tahoma"/>
            <family val="2"/>
          </rPr>
          <t xml:space="preserve">TRANSF TECNOLOGICA
</t>
        </r>
      </text>
    </comment>
    <comment ref="H65" authorId="2">
      <text>
        <r>
          <rPr>
            <b/>
            <sz val="9"/>
            <rFont val="Tahoma"/>
            <family val="2"/>
          </rPr>
          <t>45677,66 disminuir reforma 6</t>
        </r>
        <r>
          <rPr>
            <sz val="9"/>
            <rFont val="Tahoma"/>
            <family val="2"/>
          </rPr>
          <t xml:space="preserve">
</t>
        </r>
      </text>
    </comment>
    <comment ref="H55" authorId="2">
      <text>
        <r>
          <rPr>
            <sz val="9"/>
            <rFont val="Tahoma"/>
            <family val="2"/>
          </rPr>
          <t xml:space="preserve">1000 disminuir reforma 6
</t>
        </r>
      </text>
    </comment>
  </commentList>
</comments>
</file>

<file path=xl/sharedStrings.xml><?xml version="1.0" encoding="utf-8"?>
<sst xmlns="http://schemas.openxmlformats.org/spreadsheetml/2006/main" count="1510" uniqueCount="354">
  <si>
    <t>PLAN ANUAL DE COMPRAS</t>
  </si>
  <si>
    <t>Por favor no modifique la estructura del archivo para subir al sistema Módulo Facilitador de la Contratación Pública</t>
  </si>
  <si>
    <t>RUC_ENTIDAD</t>
  </si>
  <si>
    <t>0760051410001</t>
  </si>
  <si>
    <t>INFORMACIÓN DE LA PARTIDA PRESUPUESTARIA</t>
  </si>
  <si>
    <t>INFORMACIÓN DETALLADA DE LOS PRODUCTOS</t>
  </si>
  <si>
    <t>AÑO</t>
  </si>
  <si>
    <t>PARTIDA PRESUPUESTARIA / CUENTA CONTABLE</t>
  </si>
  <si>
    <t>CÓDIGO CATEGORÍA CPC A NIVEL 9</t>
  </si>
  <si>
    <t>TIPO COMPRA (Bien, obras, servicio o consultoría)</t>
  </si>
  <si>
    <t>DETALLE DEL PRODUCTO (Descripción de la contratación)</t>
  </si>
  <si>
    <t>CANTIDAD ANUAL</t>
  </si>
  <si>
    <t>UNIDAD (metro, litro etc)</t>
  </si>
  <si>
    <t>COSTO UNITARIO (Dólares)</t>
  </si>
  <si>
    <t>CUATRIMESTRE 1 (marcar con una S en el cuatrimestre que va a contratar)</t>
  </si>
  <si>
    <t>CUATRIMESTRE 2 (marcar con una S en el cuatrimestre que va a contratar)</t>
  </si>
  <si>
    <t>CUATRIMESTRE 3 (marcar con una S en el cuatrimestre que va a contratar)</t>
  </si>
  <si>
    <t>TIPO DE PRODUCTO (normalizado / no normalizado)</t>
  </si>
  <si>
    <t>CATÁLOGO ELECTRÓNICO (si/no)</t>
  </si>
  <si>
    <t>PROCEDIMIENTO SUGERIDO (son los procedimientos de contratación)</t>
  </si>
  <si>
    <t>FONDOS BID (si/no)</t>
  </si>
  <si>
    <t>NÚMERO CÓDIGO DE OPERACIÓN DEL PRÉSTAMO BID</t>
  </si>
  <si>
    <t>NÚMERO CÓDIGO DE PROYECTO BID</t>
  </si>
  <si>
    <t>TIPO DE RÉGIMEN (común, especial)</t>
  </si>
  <si>
    <t>TIPO DE PRESUPUESTO (proyecto de inversión, gasto corriente)</t>
  </si>
  <si>
    <t>ACRE</t>
  </si>
  <si>
    <t>ADQUISICION DE BIENES INMUEBLES</t>
  </si>
  <si>
    <t>AMPERIO</t>
  </si>
  <si>
    <t>ARRENDAMIENTO DE BIENES INMUEBLES</t>
  </si>
  <si>
    <t>AMPERIO POR METRO</t>
  </si>
  <si>
    <t>ARRENDAMIENTO DE BIENES MUEBLES</t>
  </si>
  <si>
    <t>AMPERIO POR METRO CUADRADO</t>
  </si>
  <si>
    <t>ASESORIA Y PATROCINIO JURIDICO</t>
  </si>
  <si>
    <t>ÁNGSTROM</t>
  </si>
  <si>
    <t>ASESORIA Y PATROCINIO JURIDICO CONSULTAS PUNTUALES Y ESPECIFICAS</t>
  </si>
  <si>
    <t>BAR</t>
  </si>
  <si>
    <t>BIENES Y SERVICIOS UNICOS</t>
  </si>
  <si>
    <t>BARRIL</t>
  </si>
  <si>
    <t>CATALOGO ELECTRONICO</t>
  </si>
  <si>
    <t>BECQUEREL</t>
  </si>
  <si>
    <t>COMUNICACION SOCIAL CONTRATACION DIRECTA</t>
  </si>
  <si>
    <t>CAMPAMENTO PROVISIONAL DE OBRAS</t>
  </si>
  <si>
    <t>COMUNICACION SOCIAL PROCESO DE SELECCION</t>
  </si>
  <si>
    <t>CANDELA</t>
  </si>
  <si>
    <t>CONCURSO PUBLICO</t>
  </si>
  <si>
    <t>CANDELA POR METRO CUADRADO</t>
  </si>
  <si>
    <t>CONCURSO PUBLICO POR CONTRATACION DIRECTA DESIERTA</t>
  </si>
  <si>
    <t>CENTÍGRAMO</t>
  </si>
  <si>
    <t>CONCURSO PUBLICO POR LISTA CORTA DESIERTA</t>
  </si>
  <si>
    <t>CENTÍMETRO</t>
  </si>
  <si>
    <t>CONTRATACION DIRECTA</t>
  </si>
  <si>
    <t>CENTÍMETRO CUADRADO</t>
  </si>
  <si>
    <t>CONTRATACIONES CON EMPRESAS PUBLICAS INTERNACIONALES</t>
  </si>
  <si>
    <t>CENTÍMETRO CÚBICO</t>
  </si>
  <si>
    <t>CONTRATACIONES DE INSTITUCIONES FINANCIERAS Y SEGUROS DEL ESTADO</t>
  </si>
  <si>
    <t>CULOMBIO</t>
  </si>
  <si>
    <t>CONTRATACION INTEGRAL POR PRECIO FIJO</t>
  </si>
  <si>
    <t>DÍA</t>
  </si>
  <si>
    <t>CONTRATOS ENTRE ENTIDADES PUBLICAS O SUBSIDIARIAS</t>
  </si>
  <si>
    <t>DINA</t>
  </si>
  <si>
    <t>COTIZACION</t>
  </si>
  <si>
    <t>ELECTRONVOLTIO</t>
  </si>
  <si>
    <t>EMPRESAS PUBLICAS MERCANTILES Y SUBSIDIARIAS</t>
  </si>
  <si>
    <t>ERGIO</t>
  </si>
  <si>
    <t>FERIAS INCLUSIVAS</t>
  </si>
  <si>
    <t>ESTEREORRADIÁN</t>
  </si>
  <si>
    <t>INFIMA CUANTIA</t>
  </si>
  <si>
    <t>FARADIO</t>
  </si>
  <si>
    <t>LICITACION</t>
  </si>
  <si>
    <t>GALÓN (UK)</t>
  </si>
  <si>
    <t>LICITACION DE SEGUROS</t>
  </si>
  <si>
    <t>GALÓN (US)</t>
  </si>
  <si>
    <t>LISTA CORTA</t>
  </si>
  <si>
    <t>GLOBAL</t>
  </si>
  <si>
    <t>LISTA CORTA POR CONTRATACION DIRECTA DESIERTA</t>
  </si>
  <si>
    <t>GRADO CELSIUS</t>
  </si>
  <si>
    <t>MENOR CUANTIA</t>
  </si>
  <si>
    <t>GRAMO</t>
  </si>
  <si>
    <t>OBRA ARTISTICA LITERARIA O CIENTIFICA</t>
  </si>
  <si>
    <t>GRAMO SOBRE CENTÍMETRO CÚBICO</t>
  </si>
  <si>
    <t>REPUESTOS O ACCESORIOS</t>
  </si>
  <si>
    <t>GRAY</t>
  </si>
  <si>
    <t>SECTORES ESTRATEGICOS</t>
  </si>
  <si>
    <t>HECTÁREA</t>
  </si>
  <si>
    <t>SEGUROS</t>
  </si>
  <si>
    <t>HENRIO</t>
  </si>
  <si>
    <t>SUBASTA INVERSA ELECTRONICA</t>
  </si>
  <si>
    <t>HERTZIO</t>
  </si>
  <si>
    <t>TRANSPORTE DE CORREO INTERNO O INTERNACIONAL</t>
  </si>
  <si>
    <t>HORA</t>
  </si>
  <si>
    <t>JULIO</t>
  </si>
  <si>
    <t>KATAL</t>
  </si>
  <si>
    <t>KELVIN</t>
  </si>
  <si>
    <t>KILOGRAMO</t>
  </si>
  <si>
    <t>KILOGRAMO POR METRO CUADRADO</t>
  </si>
  <si>
    <t>KILOGRAMO POR METRO CÚBICO</t>
  </si>
  <si>
    <t>KILÓMETRO</t>
  </si>
  <si>
    <t>KILÓMETRO CUADRADO</t>
  </si>
  <si>
    <t>LIBRA</t>
  </si>
  <si>
    <t>LIBRA SOBRE PIE CÚBICO</t>
  </si>
  <si>
    <t>LIBRA SOBRE PULGADA CÚBICA</t>
  </si>
  <si>
    <t>LITRO</t>
  </si>
  <si>
    <t>LUMEN</t>
  </si>
  <si>
    <t>LUX</t>
  </si>
  <si>
    <t>METRO</t>
  </si>
  <si>
    <t>METRO CUADRADO</t>
  </si>
  <si>
    <t>METRO CÚBICO</t>
  </si>
  <si>
    <t>METRO CÚBICO-KILÓMETRO</t>
  </si>
  <si>
    <t>METRO CÚBICO POR KILOGRAMO</t>
  </si>
  <si>
    <t>METRO POR SEGUNDO</t>
  </si>
  <si>
    <t>METRO POR SEGUNDO AL CUADRADO</t>
  </si>
  <si>
    <t>METRO RECÍPROCO</t>
  </si>
  <si>
    <t>MILIGRAMO</t>
  </si>
  <si>
    <t>MILÍMETRO</t>
  </si>
  <si>
    <t>MILÍMETROS  DE   MERCURIO</t>
  </si>
  <si>
    <t>MILLA</t>
  </si>
  <si>
    <t>MILLA CUADRADA</t>
  </si>
  <si>
    <t>MILLA NÁUTICA</t>
  </si>
  <si>
    <t>MINUTO</t>
  </si>
  <si>
    <t>MOLE</t>
  </si>
  <si>
    <t>MOLE POR METRO CÚBICO</t>
  </si>
  <si>
    <t>NEWTON</t>
  </si>
  <si>
    <t>OHMIO</t>
  </si>
  <si>
    <t>ONZA</t>
  </si>
  <si>
    <t>PAR</t>
  </si>
  <si>
    <t>PASCAL</t>
  </si>
  <si>
    <t>PIE</t>
  </si>
  <si>
    <t>PIE CUADRADO</t>
  </si>
  <si>
    <t>PIE CÚBICO</t>
  </si>
  <si>
    <t>PULGADA</t>
  </si>
  <si>
    <t>PULGADA CUADRADA</t>
  </si>
  <si>
    <t>PULGADA CÚBICA</t>
  </si>
  <si>
    <t>PUNTO</t>
  </si>
  <si>
    <t>QUINTAL</t>
  </si>
  <si>
    <t>QUINTAL PEQUEÑO</t>
  </si>
  <si>
    <t>RADIAN</t>
  </si>
  <si>
    <t>SEGUNDO</t>
  </si>
  <si>
    <t>SIEMENS</t>
  </si>
  <si>
    <t>SIEVERT</t>
  </si>
  <si>
    <t>SLUG</t>
  </si>
  <si>
    <t>TESLA</t>
  </si>
  <si>
    <t>TONELADA</t>
  </si>
  <si>
    <t>TONELADA PEQUEÑA</t>
  </si>
  <si>
    <t>TON (UK)</t>
  </si>
  <si>
    <t>UNIDAD</t>
  </si>
  <si>
    <t>VATIO</t>
  </si>
  <si>
    <t>VOLTIO</t>
  </si>
  <si>
    <t>WEBER</t>
  </si>
  <si>
    <t>YARDA</t>
  </si>
  <si>
    <t>YARDA CUADRADA</t>
  </si>
  <si>
    <t>YARDA CÚBICA</t>
  </si>
  <si>
    <t>53.01.06</t>
  </si>
  <si>
    <t>SERVICIO</t>
  </si>
  <si>
    <t>SERVICIO DE ENTREGA CORRESPONDENCIA</t>
  </si>
  <si>
    <t xml:space="preserve">UNIDAD </t>
  </si>
  <si>
    <t>S</t>
  </si>
  <si>
    <t>NORMALIZADO</t>
  </si>
  <si>
    <t>COMUN</t>
  </si>
  <si>
    <t>NO</t>
  </si>
  <si>
    <t>GASTO CORRIENTE</t>
  </si>
  <si>
    <t>53.02.04</t>
  </si>
  <si>
    <t>BRANDEO DE VEHICULOS INSTITUCIONALES</t>
  </si>
  <si>
    <t>53.02.08</t>
  </si>
  <si>
    <t>SERVICIO DE VIGILANCIA ARMADA</t>
  </si>
  <si>
    <t>53.02.09</t>
  </si>
  <si>
    <t>SERVICIO DE LIMPIEZA INSTITUCIONAL</t>
  </si>
  <si>
    <t>SI</t>
  </si>
  <si>
    <t>53.02.46</t>
  </si>
  <si>
    <t>RASTREO SATELITAL PARA VEHICULOS INSTITUCIONALES</t>
  </si>
  <si>
    <t>53.04.02</t>
  </si>
  <si>
    <t>OBRAS</t>
  </si>
  <si>
    <t>MANTENIMIENTO Y REPARACION DE INFRAESTRUCTURAS</t>
  </si>
  <si>
    <t>NO NORMALIZADO</t>
  </si>
  <si>
    <t>MANTENIMIENTO DE BATERIAS SANITARIAS</t>
  </si>
  <si>
    <t>53.04.03</t>
  </si>
  <si>
    <t>MANTENIMIENTO PREVENTIVO Y CORRECTIVO DE MOBILIARIO</t>
  </si>
  <si>
    <t>53.04.04</t>
  </si>
  <si>
    <t>MANTENIMIENTO DE AIRES ACONDICIONADOS</t>
  </si>
  <si>
    <t>MANTENIMIENTO BALIZAS Y SIRENAS</t>
  </si>
  <si>
    <t>53.04.05</t>
  </si>
  <si>
    <t>MANTENIMIENTO DE VEHICULOS INSTITUCIONALES</t>
  </si>
  <si>
    <t>ESPECIAL</t>
  </si>
  <si>
    <t>SERVICIO DE EMPASTE A CAMIONETAS DE CONTROL Y VIGILANCIA</t>
  </si>
  <si>
    <t>LAVADO DE VEHICULOS INSTITUCIONALES</t>
  </si>
  <si>
    <t>MANTENIMIENTO DE BICICLETAS Y SCOOTER</t>
  </si>
  <si>
    <t>53.08.03</t>
  </si>
  <si>
    <t>BIEN</t>
  </si>
  <si>
    <t>ACEITE LUBRICANTE PARA VEHICULOS A DIESEL</t>
  </si>
  <si>
    <t>ACEITE LUBRICANTE PARA VEHICULOS A GASOLINA</t>
  </si>
  <si>
    <t xml:space="preserve">ADQUISICION DE DIESEL </t>
  </si>
  <si>
    <t>ADQUISICION DE GASOLINA</t>
  </si>
  <si>
    <t>53.08.04</t>
  </si>
  <si>
    <t>ADQUISICION DE SUMINISTROS PARA LA OFICINA</t>
  </si>
  <si>
    <t>53.08.13</t>
  </si>
  <si>
    <t>ADQUISICION DE NEUMATICOS</t>
  </si>
  <si>
    <t>ADQUISICION DE REPUESTOS Y ACCESORIOS PARA VEHICULOS</t>
  </si>
  <si>
    <t>ADQUISICION DE FORROS Y PROTECTOR DE BALDE</t>
  </si>
  <si>
    <t>PROYECTO DE INVERSION</t>
  </si>
  <si>
    <t>53.14.03</t>
  </si>
  <si>
    <t>ADQUISICION DE MOBILIARIO NO DEPRECIABLE</t>
  </si>
  <si>
    <t>53.14.04</t>
  </si>
  <si>
    <t>ADQUISICION DE PISTOLA RADAR</t>
  </si>
  <si>
    <t>57.02.01</t>
  </si>
  <si>
    <t>POLIZA DE SEGURO TODO RIESGO PARA LOS BIENES DE LA ENTIDAD</t>
  </si>
  <si>
    <t>84.01.04</t>
  </si>
  <si>
    <t>ADQUISICION DE EQUIPOS DE OFICINA</t>
  </si>
  <si>
    <t>84.01.03</t>
  </si>
  <si>
    <t>ADQUISICION DE MUEBLES DE OFICINA</t>
  </si>
  <si>
    <t>53.02.03</t>
  </si>
  <si>
    <t>RECARGAS DE EXTINTORES</t>
  </si>
  <si>
    <t>EQUIPOS Y SISTEMAS CONTRA INCENDIOS</t>
  </si>
  <si>
    <t>IMPRESION DE MATERIAL CAMPAÑAS PREVENTIVAS</t>
  </si>
  <si>
    <t>53.03.02</t>
  </si>
  <si>
    <t>ADQUISICION DE PASAJES AL EXTERIOR</t>
  </si>
  <si>
    <t>53.03.01</t>
  </si>
  <si>
    <t>ADQUISICION DE PASAJES AL INTERIOR</t>
  </si>
  <si>
    <t>MANTENIMIENTO DE SISTEMA DE ALARMAS</t>
  </si>
  <si>
    <t>CONTRATACION DE SERVICIOS Y CAPACITACIONES PARA EL PERSONAL TECNICO Y ADMINISTRATIVO Y OPERATIVO</t>
  </si>
  <si>
    <t>53.06.12</t>
  </si>
  <si>
    <t>53.07.02</t>
  </si>
  <si>
    <t>ADQUISICION DE LICENCIA PARA CONCURSO DE MERITOS PARA EL 2020</t>
  </si>
  <si>
    <t>53.08.02</t>
  </si>
  <si>
    <t>ADQUISICION DE EQUIPO DE PROTECCION PERSONAL PARA TECNICOS</t>
  </si>
  <si>
    <t>CONFECCION DE UNIFORMES SERTMA</t>
  </si>
  <si>
    <t>53.08.09</t>
  </si>
  <si>
    <t>ADQUISICION DE INSUMOS MEDICOS Y DE MEDICINA</t>
  </si>
  <si>
    <t>POLIZA DE SEGURO DE FIDELIDAD PARA LOS AGENTES CIVILES DE TRANSITO Y PERSONAL ADMINISTRATIVO</t>
  </si>
  <si>
    <t>ADQUISICION DE CAMILLAS RIGIDAS DE RESCATE</t>
  </si>
  <si>
    <t>ADQUISICION DE EQUIPO DE INTERVENCION PARA BRIGADISTAS</t>
  </si>
  <si>
    <t>53.08.07</t>
  </si>
  <si>
    <t>ADQUISICION DE ADHESIVOS DE SEGURIDAD CONTROL TRANSPORTE PUBLICO RUM</t>
  </si>
  <si>
    <t>53.08.11</t>
  </si>
  <si>
    <t>ADQUISICION DE MATERIAL DE FERRETERIA</t>
  </si>
  <si>
    <t>73.05.05</t>
  </si>
  <si>
    <t>ALQUILER DE CAMION GRUA PARA SEÑALIZACION</t>
  </si>
  <si>
    <t>73.04.18</t>
  </si>
  <si>
    <t>MANTENIMIENTO DE MUROS JERSEY</t>
  </si>
  <si>
    <t>REDISEÑOS VIALES RETORNOS GIROS DISTRIBUIDORES DE TRANSITO RAMPAS</t>
  </si>
  <si>
    <t>MANTENIMIENTO SEÑALIZACION DE CICLOVIA DE LA AV 25 DE JUNIO Y NUEVOS</t>
  </si>
  <si>
    <t>73.08.11</t>
  </si>
  <si>
    <t>ADQUISICION DE SEÑALES VERTICALES</t>
  </si>
  <si>
    <t>ADQUISICION DE CABLE CONDUCTOR DE CU CONCENTRICO TIPO TC</t>
  </si>
  <si>
    <t>ADQUISICION DE SACOS DE CEMENTO PARA INSTALACION DE INTERSECCIONES SEMAFORICA</t>
  </si>
  <si>
    <t>73.08.13</t>
  </si>
  <si>
    <t>ADQUISICION DE REPUESTOS PARA INTERSECCIONES DE SEMAFORICAS</t>
  </si>
  <si>
    <t>ADQUISICION DE INTERSECCIONES SEMAFOROS NUEVOS</t>
  </si>
  <si>
    <t>ADQUISICION DE 50 LENTES DE GIRO PARA SEMAFOROS</t>
  </si>
  <si>
    <t>ADQUISICION DE SEMAFOROS PARA VERDE BUS PARA 20 INTERSECCIONES</t>
  </si>
  <si>
    <t>75.01.05</t>
  </si>
  <si>
    <t>SEÑALIZACION HORIZONTAL</t>
  </si>
  <si>
    <t>ADQUISICION DE TACHAS SOLARES</t>
  </si>
  <si>
    <t>ADQUISICION DE 50 PULSADORES PARA SEMAFORO</t>
  </si>
  <si>
    <t>RECAPEO Y BACHEO</t>
  </si>
  <si>
    <t>ADQUISICION DE DOCUMENTOS DE SEGURIDAD MATRICULA VEHICULAR ADHESIVO REVISION VEHICULAR</t>
  </si>
  <si>
    <t>ADQUISICION DE ROLLOS TERMICO PARA ALCOHOTECTORES</t>
  </si>
  <si>
    <t>ADQUISICION DE LIBRETINES DE CITACIONES</t>
  </si>
  <si>
    <t>SERVICIO DE RADIO FRECUENCIA</t>
  </si>
  <si>
    <t>ADQUISICION DE TARJETAS PREPAGOS PARA EL SISTEMA TARIFADO</t>
  </si>
  <si>
    <t>ADQUISICION DE CINTA DE PELIGRO</t>
  </si>
  <si>
    <t>ADQUISICION DE BOQUILLAS</t>
  </si>
  <si>
    <t>ADQUISICION DE BATERIAS PARA RADIOS</t>
  </si>
  <si>
    <t>ADQUISICION DE MICROFONO</t>
  </si>
  <si>
    <t>ADQUISICION DE CONOS</t>
  </si>
  <si>
    <t>ADQUISICION DE RADIOS</t>
  </si>
  <si>
    <t>ADQUISICION DE CARGADORES PARA RADIOS DEL AREA DE CV</t>
  </si>
  <si>
    <t>ADQUISICION DE VALLAS</t>
  </si>
  <si>
    <t>ADQUISICION DE RADARES FOTOMULTAS</t>
  </si>
  <si>
    <t>ADQUISICION DE MOTOCICLETAS PARA EL AREA DE CONTROL Y VIGILANCIA</t>
  </si>
  <si>
    <t>ADQUISICION DE BICICLETAS</t>
  </si>
  <si>
    <t>ADQUISICION DE BODY CAM</t>
  </si>
  <si>
    <t>84.01.11</t>
  </si>
  <si>
    <t>ADQUISICION DE BALIZAS PARA 4 CAMIONETAS</t>
  </si>
  <si>
    <t>ADQUISICION DE SIRENAS Y PARLANTE</t>
  </si>
  <si>
    <t>SERVICIO DE LICENCIA DE USO DE SISTEMA JURIDICO ESPECIALIZADO EN LINEA</t>
  </si>
  <si>
    <t>53.01.05</t>
  </si>
  <si>
    <t>SERVICIO DE INTERNET Y ENLACE DE DATOS</t>
  </si>
  <si>
    <t>ADQUISICION DE CENTRAL TELEFONICA</t>
  </si>
  <si>
    <t>SERVICIO DE INSTALACION DE CORREO INSTITUCIONAL CON LICENCIAMIENTO</t>
  </si>
  <si>
    <t>ADQUISICION DE LICENCIAS ANTIVIRUS</t>
  </si>
  <si>
    <t>53.07.03</t>
  </si>
  <si>
    <t>SERVICIO DE ENLACE DE DATOS Y BACKUP ENTRE EDIFICIOS</t>
  </si>
  <si>
    <t>53.07.04</t>
  </si>
  <si>
    <t>MANTENIMIENTO DE EQUIPOS DE SISTEMAS INFORMATICOS</t>
  </si>
  <si>
    <t>MANTENIMIENTO DE UPS</t>
  </si>
  <si>
    <t>MANTENIMIENTO DE INFRAESTRUCTURA DE REDES</t>
  </si>
  <si>
    <t>ADQUISICION DE PARTES DE REPUESTOS Y ACCESORIOS PARA EQUIPOS INFORMATICOS</t>
  </si>
  <si>
    <t>73.07.01</t>
  </si>
  <si>
    <t>SERVICIO DE ARRENDAMIENTO MENSUAL DEL SISTEMA AXIS CLOUD</t>
  </si>
  <si>
    <t>84.01.07</t>
  </si>
  <si>
    <t>ADQUISICION DE CAMARAS IP</t>
  </si>
  <si>
    <t>ADQUISICION DE FIREWALL DE SEGURIDAD</t>
  </si>
  <si>
    <t>ADQUISICION DE EQUIPOS Y MATERIALES PARA REDES INFORMATICAS</t>
  </si>
  <si>
    <t>SUMINISTROS DE IMPRESIÓN</t>
  </si>
  <si>
    <t>73.02.07</t>
  </si>
  <si>
    <t>SERVICIO DE REDES SOCIALES</t>
  </si>
  <si>
    <t>SERVICIO DE DIFUSION DE JINGLES PUBLICITARIOS E INFORMATIVOS A TRAVES DE PRENSA HABLADA</t>
  </si>
  <si>
    <t>SERVICIO DE DIFUSION DE PUBLICIDAD E INFORMACION A TRAVES DE PRENSA ESCRITA</t>
  </si>
  <si>
    <t>ARRENDAMIENTO DE ESPACIOS PUBLICITARIOS EN BUSES</t>
  </si>
  <si>
    <t>ELABORACION PRODUCCION Y DIFUSION DE CAMPAÑA PROMOCION DE SERVICIO</t>
  </si>
  <si>
    <t>ARRENDAMIENTO DE ESPACIOS PUBLICITARIOS CON PALETAS Y PANTALLAS LED</t>
  </si>
  <si>
    <t>ADQUISICION DE MATERIAL PUBLICITARIO</t>
  </si>
  <si>
    <t>ADQUISICION DE CAMARA</t>
  </si>
  <si>
    <t>73.08.24</t>
  </si>
  <si>
    <t>ADQUISICION DE MATERIAL IMPLEMENTACION CULTURA VIAL</t>
  </si>
  <si>
    <t>SERVICIO DE PLANIFICACION DISEÑO Y EJECUCION DE CAMPAÑA EDUCATIVA SOBRE CULTURA VIAL</t>
  </si>
  <si>
    <t>ADQUISICION DE PLACAS PARA LA SEÑALIZACION DE NOMENCLATURA VIAL, ETAPA 1 CASCO CENTRAL Y SECTORES QUE REQUIEREN</t>
  </si>
  <si>
    <t>ADQUISICION DE SEÑALETICA DE SEGURIDAD</t>
  </si>
  <si>
    <t>53.05.02</t>
  </si>
  <si>
    <t>TOTAL PRESUPUESTO</t>
  </si>
  <si>
    <t>TOTAL</t>
  </si>
  <si>
    <t>84.01.05</t>
  </si>
  <si>
    <t>53.06.01</t>
  </si>
  <si>
    <t>ADQUISICION DE LICENCIA</t>
  </si>
  <si>
    <t>ADQUISICION DE ARNES DE PECHO</t>
  </si>
  <si>
    <t>ADQUISICION DE CLIP DE PECHO</t>
  </si>
  <si>
    <t>MANTENIMIENTO SEMESTRAL</t>
  </si>
  <si>
    <t>ADQUISICION DE ESTANTE DE CARGA</t>
  </si>
  <si>
    <t>SECRETARIA GENERAL</t>
  </si>
  <si>
    <t>SUBGERENCIA ADMINISTRATIVA</t>
  </si>
  <si>
    <t>JEFATURA DE TALENTO HUMANO</t>
  </si>
  <si>
    <t>SUBGERENCIA DE REGULACIÓN</t>
  </si>
  <si>
    <t>SUBGERENCIA DE CONTROL Y VIGILANCIA</t>
  </si>
  <si>
    <t>ASESORÍA JURÍDICA</t>
  </si>
  <si>
    <t>JEFATURA DE TECNOLOGIA DE LA INFORMACIÓN</t>
  </si>
  <si>
    <t>JEFATURA DE COMUNICACIÓN</t>
  </si>
  <si>
    <t>AREA DE EDUCACIÓN VIAL Y VINCULACIÓN CON LA COMUNIDAD</t>
  </si>
  <si>
    <t>EJECUTADO</t>
  </si>
  <si>
    <t>SALDO</t>
  </si>
  <si>
    <t>ADQUISICION DE ROTULOS PARA EDIFICIO</t>
  </si>
  <si>
    <t>SERVICIO DE INTERNET MOVIL PARA LOS EQUIPOS DE SERTMA</t>
  </si>
  <si>
    <t>53.02.02</t>
  </si>
  <si>
    <t>SERVICIO DE MUDANZA</t>
  </si>
  <si>
    <t>ADQUISICION DE CAMIONETA PARA LA SUBGERENCIA ADMINISTRATIVA</t>
  </si>
  <si>
    <t>SERVICIO DE ALQUILER DE SISTEMA PARA LIQUIDACION DE COMPRAS DE BIENES Y PRESTACION DE SERVICIOS</t>
  </si>
  <si>
    <t>53.02.05</t>
  </si>
  <si>
    <t>SERVICIO DE LOGISTICA COMPLETA PARA LA ORGANIZACIÓN DEL EVENTO DE AUTORIZACION DEL CRTV</t>
  </si>
  <si>
    <t>ADQUISICION DE BANDERAS</t>
  </si>
  <si>
    <t>53.14.08</t>
  </si>
  <si>
    <t>53.14.07</t>
  </si>
  <si>
    <t>ACCESORIOS DE EQUIPOS INFORMATICOS (UPS)</t>
  </si>
  <si>
    <t>ADQUISICION DE EQUIPOS INFORMATICOS (COMPUTADOR TODO EN UNO)</t>
  </si>
  <si>
    <t>ADQUISICION DE EQUIPOS INFORMATICOS (COMPUTADOR PORTATIL)</t>
  </si>
  <si>
    <t>RECAPEO Y BACHEO 2</t>
  </si>
  <si>
    <t>MATERIALES DE PUBLICIDAD</t>
  </si>
  <si>
    <t>TARJETAS EN GENERAL  (para tarjetas de sertma)</t>
  </si>
  <si>
    <t xml:space="preserve">NEUMATICOS </t>
  </si>
  <si>
    <t>SERVICIO DE VIGILANCIA Y SEGURIDAD</t>
  </si>
  <si>
    <t xml:space="preserve">para el proximo PAC cambiar CPC </t>
  </si>
  <si>
    <t>BRANDEO</t>
  </si>
  <si>
    <t>473130017  colocar este código de camaras de seguridad en vez del código de cámaras IP</t>
  </si>
  <si>
    <t>4523000854       ADQUISICION DE EQUIPOS INFORMATICOS – COMPUTADOR TODO EN UNO    SOFTWARE PRIVADO MODELO 6            $    19.250,00</t>
  </si>
  <si>
    <t>4522000118       ADQUISICION DE EQUIPOS INFORMATICOS – COMPUTADOR PORTATIL MODELO 4</t>
  </si>
  <si>
    <t>491290518            SIRENA</t>
  </si>
  <si>
    <t>491290519            BALIZA</t>
  </si>
</sst>
</file>

<file path=xl/styles.xml><?xml version="1.0" encoding="utf-8"?>
<styleSheet xmlns="http://schemas.openxmlformats.org/spreadsheetml/2006/main">
  <numFmts count="1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1"/>
      <color indexed="8"/>
      <name val="Calibri"/>
      <family val="0"/>
    </font>
    <font>
      <b/>
      <sz val="1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8"/>
      <name val="Calibri-Identity-H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2" fontId="5" fillId="36" borderId="16" xfId="0" applyNumberFormat="1" applyFont="1" applyFill="1" applyBorder="1" applyAlignment="1" applyProtection="1">
      <alignment/>
      <protection/>
    </xf>
    <xf numFmtId="2" fontId="5" fillId="36" borderId="12" xfId="0" applyNumberFormat="1" applyFont="1" applyFill="1" applyBorder="1" applyAlignment="1" applyProtection="1">
      <alignment/>
      <protection/>
    </xf>
    <xf numFmtId="2" fontId="6" fillId="0" borderId="12" xfId="0" applyNumberFormat="1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/>
      <protection/>
    </xf>
    <xf numFmtId="2" fontId="2" fillId="34" borderId="12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4" fillId="34" borderId="15" xfId="0" applyFont="1" applyFill="1" applyBorder="1" applyAlignment="1" applyProtection="1">
      <alignment/>
      <protection/>
    </xf>
    <xf numFmtId="2" fontId="4" fillId="34" borderId="12" xfId="0" applyNumberFormat="1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9" borderId="12" xfId="0" applyFont="1" applyFill="1" applyBorder="1" applyAlignment="1" applyProtection="1">
      <alignment/>
      <protection/>
    </xf>
    <xf numFmtId="0" fontId="4" fillId="9" borderId="12" xfId="0" applyFont="1" applyFill="1" applyBorder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44" fillId="37" borderId="0" xfId="0" applyFont="1" applyFill="1" applyAlignment="1" applyProtection="1">
      <alignment horizontal="right" vertical="center"/>
      <protection/>
    </xf>
    <xf numFmtId="0" fontId="44" fillId="37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8" fontId="1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5" fillId="36" borderId="15" xfId="0" applyFont="1" applyFill="1" applyBorder="1" applyAlignment="1" applyProtection="1">
      <alignment horizontal="center"/>
      <protection/>
    </xf>
    <xf numFmtId="0" fontId="5" fillId="36" borderId="17" xfId="0" applyFont="1" applyFill="1" applyBorder="1" applyAlignment="1" applyProtection="1">
      <alignment horizontal="center"/>
      <protection/>
    </xf>
    <xf numFmtId="0" fontId="5" fillId="36" borderId="16" xfId="0" applyFont="1" applyFill="1" applyBorder="1" applyAlignment="1" applyProtection="1">
      <alignment horizontal="center"/>
      <protection/>
    </xf>
    <xf numFmtId="0" fontId="1" fillId="38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3B3B3"/>
      <rgbColor rgb="0082BFF8"/>
      <rgbColor rgb="00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4"/>
  <sheetViews>
    <sheetView tabSelected="1" zoomScale="110" zoomScaleNormal="110" workbookViewId="0" topLeftCell="A7">
      <selection activeCell="C31" sqref="C31"/>
    </sheetView>
  </sheetViews>
  <sheetFormatPr defaultColWidth="9.140625" defaultRowHeight="15"/>
  <cols>
    <col min="1" max="1" width="15.00390625" style="0" customWidth="1"/>
    <col min="2" max="2" width="27.7109375" style="0" customWidth="1"/>
    <col min="3" max="4" width="15.00390625" style="0" customWidth="1"/>
    <col min="5" max="5" width="89.00390625" style="0" customWidth="1"/>
    <col min="6" max="6" width="10.00390625" style="0" customWidth="1"/>
    <col min="7" max="7" width="11.00390625" style="0" customWidth="1"/>
    <col min="8" max="8" width="11.140625" style="0" customWidth="1"/>
    <col min="9" max="11" width="15.00390625" style="0" customWidth="1"/>
    <col min="12" max="19" width="9.140625" style="0" customWidth="1"/>
    <col min="20" max="20" width="12.28125" style="0" customWidth="1"/>
    <col min="21" max="21" width="11.57421875" style="0" customWidth="1"/>
    <col min="22" max="22" width="11.421875" style="0" bestFit="1" customWidth="1"/>
  </cols>
  <sheetData>
    <row r="1" spans="1:19" ht="23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" ht="15">
      <c r="A3" s="1" t="s">
        <v>2</v>
      </c>
      <c r="B3" s="1" t="s">
        <v>3</v>
      </c>
    </row>
    <row r="4" spans="1:20" ht="15" customHeight="1">
      <c r="A4" s="48" t="s">
        <v>4</v>
      </c>
      <c r="B4" s="49"/>
      <c r="C4" s="50" t="s">
        <v>5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2" ht="79.5" customHeight="1">
      <c r="A5" s="4" t="s">
        <v>6</v>
      </c>
      <c r="B5" s="4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8" t="s">
        <v>21</v>
      </c>
      <c r="Q5" s="8" t="s">
        <v>22</v>
      </c>
      <c r="R5" s="8" t="s">
        <v>23</v>
      </c>
      <c r="S5" s="9" t="s">
        <v>24</v>
      </c>
      <c r="T5" s="11" t="s">
        <v>308</v>
      </c>
      <c r="U5" s="11" t="s">
        <v>326</v>
      </c>
      <c r="V5" s="11" t="s">
        <v>327</v>
      </c>
    </row>
    <row r="6" spans="1:22" s="2" customFormat="1" ht="15" customHeight="1">
      <c r="A6" s="43" t="s">
        <v>317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15">
        <v>720</v>
      </c>
      <c r="U6" s="22"/>
      <c r="V6" s="12">
        <f aca="true" t="shared" si="0" ref="V6:V38">T6-U6</f>
        <v>720</v>
      </c>
    </row>
    <row r="7" spans="1:22" s="2" customFormat="1" ht="14.25">
      <c r="A7" s="5">
        <v>2022</v>
      </c>
      <c r="B7" s="5" t="s">
        <v>151</v>
      </c>
      <c r="C7" s="5">
        <v>681110112</v>
      </c>
      <c r="D7" s="5" t="s">
        <v>152</v>
      </c>
      <c r="E7" s="5" t="s">
        <v>153</v>
      </c>
      <c r="F7" s="5">
        <v>1</v>
      </c>
      <c r="G7" s="5" t="s">
        <v>154</v>
      </c>
      <c r="H7" s="5">
        <v>720</v>
      </c>
      <c r="I7" s="5"/>
      <c r="J7" s="5" t="s">
        <v>155</v>
      </c>
      <c r="K7" s="5"/>
      <c r="L7" s="5" t="s">
        <v>156</v>
      </c>
      <c r="M7" s="5" t="s">
        <v>158</v>
      </c>
      <c r="N7" s="5" t="s">
        <v>66</v>
      </c>
      <c r="O7" s="5" t="s">
        <v>158</v>
      </c>
      <c r="P7" s="5"/>
      <c r="Q7" s="5"/>
      <c r="R7" s="5" t="s">
        <v>157</v>
      </c>
      <c r="S7" s="10" t="s">
        <v>159</v>
      </c>
      <c r="T7" s="12">
        <f>+F7*H7</f>
        <v>720</v>
      </c>
      <c r="U7" s="22"/>
      <c r="V7" s="12">
        <f t="shared" si="0"/>
        <v>720</v>
      </c>
    </row>
    <row r="8" spans="1:22" s="2" customFormat="1" ht="15" customHeight="1">
      <c r="A8" s="43" t="s">
        <v>318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15">
        <f>SUM(T9:T41)</f>
        <v>984940</v>
      </c>
      <c r="U8" s="22"/>
      <c r="V8" s="12">
        <f>SUM(V9:V41)</f>
        <v>247369.342</v>
      </c>
    </row>
    <row r="9" spans="1:22" s="2" customFormat="1" ht="14.25">
      <c r="A9" s="5">
        <v>2022</v>
      </c>
      <c r="B9" s="5" t="s">
        <v>307</v>
      </c>
      <c r="C9" s="5">
        <v>721120011</v>
      </c>
      <c r="D9" s="5" t="s">
        <v>152</v>
      </c>
      <c r="E9" s="5" t="s">
        <v>28</v>
      </c>
      <c r="F9" s="5">
        <v>1</v>
      </c>
      <c r="G9" s="5" t="s">
        <v>144</v>
      </c>
      <c r="H9" s="5">
        <v>87000</v>
      </c>
      <c r="I9" s="5" t="s">
        <v>155</v>
      </c>
      <c r="J9" s="5"/>
      <c r="K9" s="5"/>
      <c r="L9" s="5"/>
      <c r="M9" s="5" t="s">
        <v>158</v>
      </c>
      <c r="N9" s="5" t="s">
        <v>28</v>
      </c>
      <c r="O9" s="5" t="s">
        <v>158</v>
      </c>
      <c r="P9" s="5"/>
      <c r="Q9" s="5"/>
      <c r="R9" s="5" t="s">
        <v>181</v>
      </c>
      <c r="S9" s="10" t="s">
        <v>159</v>
      </c>
      <c r="T9" s="12">
        <f>+F9*H9</f>
        <v>87000</v>
      </c>
      <c r="U9" s="5">
        <f>36000+20400+9510</f>
        <v>65910</v>
      </c>
      <c r="V9" s="12">
        <f t="shared" si="0"/>
        <v>21090</v>
      </c>
    </row>
    <row r="10" spans="1:22" s="3" customFormat="1" ht="12">
      <c r="A10" s="5">
        <v>2022</v>
      </c>
      <c r="B10" s="5" t="s">
        <v>160</v>
      </c>
      <c r="C10" s="31">
        <v>891211011</v>
      </c>
      <c r="D10" s="5" t="s">
        <v>152</v>
      </c>
      <c r="E10" s="6" t="s">
        <v>161</v>
      </c>
      <c r="F10" s="6">
        <v>1</v>
      </c>
      <c r="G10" s="6" t="s">
        <v>144</v>
      </c>
      <c r="H10" s="6">
        <v>3500</v>
      </c>
      <c r="I10" s="6" t="s">
        <v>155</v>
      </c>
      <c r="J10" s="5"/>
      <c r="K10" s="5"/>
      <c r="L10" s="5" t="s">
        <v>156</v>
      </c>
      <c r="M10" s="5" t="s">
        <v>158</v>
      </c>
      <c r="N10" s="5" t="s">
        <v>66</v>
      </c>
      <c r="O10" s="5" t="s">
        <v>158</v>
      </c>
      <c r="P10" s="5"/>
      <c r="Q10" s="5"/>
      <c r="R10" s="5" t="s">
        <v>157</v>
      </c>
      <c r="S10" s="10" t="s">
        <v>159</v>
      </c>
      <c r="T10" s="12">
        <f aca="true" t="shared" si="1" ref="T10:T83">+F10*H10</f>
        <v>3500</v>
      </c>
      <c r="U10" s="5">
        <v>3500</v>
      </c>
      <c r="V10" s="12">
        <f t="shared" si="0"/>
        <v>0</v>
      </c>
    </row>
    <row r="11" spans="1:22" s="3" customFormat="1" ht="12">
      <c r="A11" s="5">
        <v>2022</v>
      </c>
      <c r="B11" s="5" t="s">
        <v>162</v>
      </c>
      <c r="C11" s="5">
        <v>852500013</v>
      </c>
      <c r="D11" s="5" t="s">
        <v>152</v>
      </c>
      <c r="E11" s="5" t="s">
        <v>163</v>
      </c>
      <c r="F11" s="6">
        <v>1</v>
      </c>
      <c r="G11" s="6" t="s">
        <v>144</v>
      </c>
      <c r="H11" s="6">
        <v>282800</v>
      </c>
      <c r="I11" s="6"/>
      <c r="J11" s="5"/>
      <c r="K11" s="5" t="s">
        <v>155</v>
      </c>
      <c r="L11" s="5" t="s">
        <v>156</v>
      </c>
      <c r="M11" s="5" t="s">
        <v>158</v>
      </c>
      <c r="N11" s="5" t="s">
        <v>86</v>
      </c>
      <c r="O11" s="5" t="s">
        <v>158</v>
      </c>
      <c r="P11" s="5"/>
      <c r="Q11" s="5"/>
      <c r="R11" s="5" t="s">
        <v>157</v>
      </c>
      <c r="S11" s="10" t="s">
        <v>159</v>
      </c>
      <c r="T11" s="12">
        <f t="shared" si="1"/>
        <v>282800</v>
      </c>
      <c r="U11" s="5">
        <f>130193.38+143156.4</f>
        <v>273349.78</v>
      </c>
      <c r="V11" s="12">
        <f t="shared" si="0"/>
        <v>9450.219999999972</v>
      </c>
    </row>
    <row r="12" spans="1:22" s="3" customFormat="1" ht="12">
      <c r="A12" s="5">
        <v>2022</v>
      </c>
      <c r="B12" s="5" t="s">
        <v>164</v>
      </c>
      <c r="C12" s="5">
        <v>853300012</v>
      </c>
      <c r="D12" s="5" t="s">
        <v>152</v>
      </c>
      <c r="E12" s="5" t="s">
        <v>165</v>
      </c>
      <c r="F12" s="6">
        <v>1</v>
      </c>
      <c r="G12" s="6" t="s">
        <v>144</v>
      </c>
      <c r="H12" s="6">
        <v>42000</v>
      </c>
      <c r="I12" s="6" t="s">
        <v>155</v>
      </c>
      <c r="J12" s="5"/>
      <c r="K12" s="5"/>
      <c r="L12" s="5" t="s">
        <v>156</v>
      </c>
      <c r="M12" s="5" t="s">
        <v>166</v>
      </c>
      <c r="N12" s="5" t="s">
        <v>38</v>
      </c>
      <c r="O12" s="5" t="s">
        <v>158</v>
      </c>
      <c r="P12" s="5"/>
      <c r="Q12" s="5"/>
      <c r="R12" s="5" t="s">
        <v>157</v>
      </c>
      <c r="S12" s="10" t="s">
        <v>159</v>
      </c>
      <c r="T12" s="12">
        <f t="shared" si="1"/>
        <v>42000</v>
      </c>
      <c r="U12" s="5">
        <v>41997.24</v>
      </c>
      <c r="V12" s="12">
        <f t="shared" si="0"/>
        <v>2.7600000000020373</v>
      </c>
    </row>
    <row r="13" spans="1:22" s="21" customFormat="1" ht="12">
      <c r="A13" s="18">
        <v>2022</v>
      </c>
      <c r="B13" s="18" t="s">
        <v>167</v>
      </c>
      <c r="C13" s="18">
        <v>873400031</v>
      </c>
      <c r="D13" s="18" t="s">
        <v>152</v>
      </c>
      <c r="E13" s="18" t="s">
        <v>168</v>
      </c>
      <c r="F13" s="7">
        <v>1</v>
      </c>
      <c r="G13" s="7" t="s">
        <v>144</v>
      </c>
      <c r="H13" s="7">
        <v>6400</v>
      </c>
      <c r="I13" s="7"/>
      <c r="J13" s="18" t="s">
        <v>155</v>
      </c>
      <c r="K13" s="18"/>
      <c r="L13" s="18" t="s">
        <v>156</v>
      </c>
      <c r="M13" s="18" t="s">
        <v>158</v>
      </c>
      <c r="N13" s="18" t="s">
        <v>66</v>
      </c>
      <c r="O13" s="18" t="s">
        <v>158</v>
      </c>
      <c r="P13" s="18"/>
      <c r="Q13" s="18"/>
      <c r="R13" s="18" t="s">
        <v>157</v>
      </c>
      <c r="S13" s="19" t="s">
        <v>159</v>
      </c>
      <c r="T13" s="20">
        <f t="shared" si="1"/>
        <v>6400</v>
      </c>
      <c r="U13" s="18">
        <v>5300</v>
      </c>
      <c r="V13" s="20">
        <f t="shared" si="0"/>
        <v>1100</v>
      </c>
    </row>
    <row r="14" spans="1:22" s="21" customFormat="1" ht="12">
      <c r="A14" s="18">
        <v>2022</v>
      </c>
      <c r="B14" s="18" t="s">
        <v>169</v>
      </c>
      <c r="C14" s="7">
        <v>541210015</v>
      </c>
      <c r="D14" s="18" t="s">
        <v>170</v>
      </c>
      <c r="E14" s="18" t="s">
        <v>171</v>
      </c>
      <c r="F14" s="7">
        <v>1</v>
      </c>
      <c r="G14" s="7" t="s">
        <v>144</v>
      </c>
      <c r="H14" s="7">
        <f>13000-6200</f>
        <v>6800</v>
      </c>
      <c r="I14" s="7" t="s">
        <v>155</v>
      </c>
      <c r="J14" s="18"/>
      <c r="K14" s="18"/>
      <c r="L14" s="18" t="s">
        <v>172</v>
      </c>
      <c r="M14" s="18" t="s">
        <v>158</v>
      </c>
      <c r="N14" s="18" t="s">
        <v>76</v>
      </c>
      <c r="O14" s="18" t="s">
        <v>158</v>
      </c>
      <c r="P14" s="18"/>
      <c r="Q14" s="18"/>
      <c r="R14" s="18" t="s">
        <v>157</v>
      </c>
      <c r="S14" s="19" t="s">
        <v>159</v>
      </c>
      <c r="T14" s="20">
        <f t="shared" si="1"/>
        <v>6800</v>
      </c>
      <c r="U14" s="18"/>
      <c r="V14" s="20">
        <f t="shared" si="0"/>
        <v>6800</v>
      </c>
    </row>
    <row r="15" spans="1:22" s="21" customFormat="1" ht="12">
      <c r="A15" s="18">
        <v>2022</v>
      </c>
      <c r="B15" s="18" t="s">
        <v>169</v>
      </c>
      <c r="C15" s="7">
        <v>547900413</v>
      </c>
      <c r="D15" s="18" t="s">
        <v>152</v>
      </c>
      <c r="E15" s="7" t="s">
        <v>173</v>
      </c>
      <c r="F15" s="7">
        <v>1</v>
      </c>
      <c r="G15" s="7" t="s">
        <v>144</v>
      </c>
      <c r="H15" s="7">
        <v>6400</v>
      </c>
      <c r="I15" s="7" t="s">
        <v>155</v>
      </c>
      <c r="J15" s="18"/>
      <c r="K15" s="18"/>
      <c r="L15" s="18" t="s">
        <v>172</v>
      </c>
      <c r="M15" s="18" t="s">
        <v>158</v>
      </c>
      <c r="N15" s="18" t="s">
        <v>66</v>
      </c>
      <c r="O15" s="18" t="s">
        <v>158</v>
      </c>
      <c r="P15" s="18"/>
      <c r="Q15" s="18"/>
      <c r="R15" s="18" t="s">
        <v>157</v>
      </c>
      <c r="S15" s="19" t="s">
        <v>159</v>
      </c>
      <c r="T15" s="20">
        <f t="shared" si="1"/>
        <v>6400</v>
      </c>
      <c r="U15" s="18"/>
      <c r="V15" s="20">
        <f t="shared" si="0"/>
        <v>6400</v>
      </c>
    </row>
    <row r="16" spans="1:22" s="21" customFormat="1" ht="12">
      <c r="A16" s="18">
        <v>2022</v>
      </c>
      <c r="B16" s="18" t="s">
        <v>174</v>
      </c>
      <c r="C16" s="18">
        <v>872400011</v>
      </c>
      <c r="D16" s="18" t="s">
        <v>152</v>
      </c>
      <c r="E16" s="18" t="s">
        <v>175</v>
      </c>
      <c r="F16" s="7">
        <v>1</v>
      </c>
      <c r="G16" s="7" t="s">
        <v>144</v>
      </c>
      <c r="H16" s="7">
        <v>6400</v>
      </c>
      <c r="I16" s="7"/>
      <c r="J16" s="18" t="s">
        <v>155</v>
      </c>
      <c r="K16" s="18"/>
      <c r="L16" s="18" t="s">
        <v>172</v>
      </c>
      <c r="M16" s="18" t="s">
        <v>158</v>
      </c>
      <c r="N16" s="18" t="s">
        <v>66</v>
      </c>
      <c r="O16" s="18" t="s">
        <v>158</v>
      </c>
      <c r="P16" s="18"/>
      <c r="Q16" s="18"/>
      <c r="R16" s="18" t="s">
        <v>157</v>
      </c>
      <c r="S16" s="19" t="s">
        <v>159</v>
      </c>
      <c r="T16" s="20">
        <f t="shared" si="1"/>
        <v>6400</v>
      </c>
      <c r="U16" s="18">
        <v>6382</v>
      </c>
      <c r="V16" s="20">
        <f t="shared" si="0"/>
        <v>18</v>
      </c>
    </row>
    <row r="17" spans="1:22" s="21" customFormat="1" ht="12">
      <c r="A17" s="18">
        <v>2022</v>
      </c>
      <c r="B17" s="18" t="s">
        <v>176</v>
      </c>
      <c r="C17" s="18">
        <v>859901911</v>
      </c>
      <c r="D17" s="18" t="s">
        <v>152</v>
      </c>
      <c r="E17" s="18" t="s">
        <v>177</v>
      </c>
      <c r="F17" s="7">
        <v>1</v>
      </c>
      <c r="G17" s="7" t="s">
        <v>144</v>
      </c>
      <c r="H17" s="7">
        <v>13000</v>
      </c>
      <c r="I17" s="7"/>
      <c r="J17" s="18" t="s">
        <v>155</v>
      </c>
      <c r="K17" s="18"/>
      <c r="L17" s="18" t="s">
        <v>172</v>
      </c>
      <c r="M17" s="18" t="s">
        <v>158</v>
      </c>
      <c r="N17" s="18" t="s">
        <v>76</v>
      </c>
      <c r="O17" s="18" t="s">
        <v>158</v>
      </c>
      <c r="P17" s="18"/>
      <c r="Q17" s="18"/>
      <c r="R17" s="18" t="s">
        <v>157</v>
      </c>
      <c r="S17" s="19" t="s">
        <v>159</v>
      </c>
      <c r="T17" s="20">
        <f t="shared" si="1"/>
        <v>13000</v>
      </c>
      <c r="U17" s="18">
        <v>5929</v>
      </c>
      <c r="V17" s="20">
        <f t="shared" si="0"/>
        <v>7071</v>
      </c>
    </row>
    <row r="18" spans="1:22" s="21" customFormat="1" ht="12">
      <c r="A18" s="18">
        <v>2022</v>
      </c>
      <c r="B18" s="18" t="s">
        <v>176</v>
      </c>
      <c r="C18" s="7">
        <v>871520211</v>
      </c>
      <c r="D18" s="7" t="s">
        <v>152</v>
      </c>
      <c r="E18" s="7" t="s">
        <v>178</v>
      </c>
      <c r="F18" s="7">
        <v>1</v>
      </c>
      <c r="G18" s="7" t="s">
        <v>144</v>
      </c>
      <c r="H18" s="7">
        <v>3500</v>
      </c>
      <c r="I18" s="7" t="s">
        <v>155</v>
      </c>
      <c r="J18" s="18"/>
      <c r="K18" s="18"/>
      <c r="L18" s="18" t="s">
        <v>172</v>
      </c>
      <c r="M18" s="18" t="s">
        <v>158</v>
      </c>
      <c r="N18" s="18" t="s">
        <v>66</v>
      </c>
      <c r="O18" s="18" t="s">
        <v>158</v>
      </c>
      <c r="P18" s="18"/>
      <c r="Q18" s="18"/>
      <c r="R18" s="18" t="s">
        <v>157</v>
      </c>
      <c r="S18" s="19" t="s">
        <v>159</v>
      </c>
      <c r="T18" s="20">
        <f t="shared" si="1"/>
        <v>3500</v>
      </c>
      <c r="U18" s="18"/>
      <c r="V18" s="20">
        <f t="shared" si="0"/>
        <v>3500</v>
      </c>
    </row>
    <row r="19" spans="1:22" s="21" customFormat="1" ht="12">
      <c r="A19" s="18">
        <v>2022</v>
      </c>
      <c r="B19" s="18" t="s">
        <v>179</v>
      </c>
      <c r="C19" s="7">
        <v>871410011</v>
      </c>
      <c r="D19" s="7" t="s">
        <v>152</v>
      </c>
      <c r="E19" s="7" t="s">
        <v>180</v>
      </c>
      <c r="F19" s="7">
        <v>1</v>
      </c>
      <c r="G19" s="7" t="s">
        <v>144</v>
      </c>
      <c r="H19" s="7">
        <v>66000</v>
      </c>
      <c r="I19" s="7" t="s">
        <v>155</v>
      </c>
      <c r="J19" s="18"/>
      <c r="K19" s="18"/>
      <c r="L19" s="18"/>
      <c r="M19" s="18" t="s">
        <v>158</v>
      </c>
      <c r="N19" s="18" t="s">
        <v>36</v>
      </c>
      <c r="O19" s="18" t="s">
        <v>158</v>
      </c>
      <c r="P19" s="18"/>
      <c r="Q19" s="18"/>
      <c r="R19" s="18" t="s">
        <v>181</v>
      </c>
      <c r="S19" s="19" t="s">
        <v>159</v>
      </c>
      <c r="T19" s="20">
        <f t="shared" si="1"/>
        <v>66000</v>
      </c>
      <c r="U19" s="18">
        <f>28464.8+5108.4+4474.8+2200+17910.88</f>
        <v>58158.880000000005</v>
      </c>
      <c r="V19" s="20">
        <f t="shared" si="0"/>
        <v>7841.119999999995</v>
      </c>
    </row>
    <row r="20" spans="1:22" s="21" customFormat="1" ht="12">
      <c r="A20" s="18">
        <v>2022</v>
      </c>
      <c r="B20" s="18" t="s">
        <v>179</v>
      </c>
      <c r="C20" s="7">
        <v>871410011</v>
      </c>
      <c r="D20" s="7" t="s">
        <v>152</v>
      </c>
      <c r="E20" s="7" t="s">
        <v>182</v>
      </c>
      <c r="F20" s="7">
        <v>1</v>
      </c>
      <c r="G20" s="7" t="s">
        <v>144</v>
      </c>
      <c r="H20" s="7">
        <v>6400</v>
      </c>
      <c r="I20" s="7" t="s">
        <v>155</v>
      </c>
      <c r="J20" s="18"/>
      <c r="K20" s="18"/>
      <c r="L20" s="18" t="s">
        <v>156</v>
      </c>
      <c r="M20" s="18" t="s">
        <v>158</v>
      </c>
      <c r="N20" s="18" t="s">
        <v>66</v>
      </c>
      <c r="O20" s="18" t="s">
        <v>158</v>
      </c>
      <c r="P20" s="18"/>
      <c r="Q20" s="18"/>
      <c r="R20" s="18" t="s">
        <v>157</v>
      </c>
      <c r="S20" s="19" t="s">
        <v>159</v>
      </c>
      <c r="T20" s="20">
        <f t="shared" si="1"/>
        <v>6400</v>
      </c>
      <c r="U20" s="18">
        <v>5560</v>
      </c>
      <c r="V20" s="20">
        <f t="shared" si="0"/>
        <v>840</v>
      </c>
    </row>
    <row r="21" spans="1:22" s="21" customFormat="1" ht="12">
      <c r="A21" s="18">
        <v>2022</v>
      </c>
      <c r="B21" s="18" t="s">
        <v>179</v>
      </c>
      <c r="C21" s="7">
        <v>871410032</v>
      </c>
      <c r="D21" s="7" t="s">
        <v>152</v>
      </c>
      <c r="E21" s="7" t="s">
        <v>183</v>
      </c>
      <c r="F21" s="7">
        <v>1</v>
      </c>
      <c r="G21" s="7" t="s">
        <v>144</v>
      </c>
      <c r="H21" s="7">
        <v>6400</v>
      </c>
      <c r="I21" s="7"/>
      <c r="J21" s="18" t="s">
        <v>155</v>
      </c>
      <c r="K21" s="18"/>
      <c r="L21" s="18" t="s">
        <v>156</v>
      </c>
      <c r="M21" s="18" t="s">
        <v>158</v>
      </c>
      <c r="N21" s="18" t="s">
        <v>66</v>
      </c>
      <c r="O21" s="18" t="s">
        <v>158</v>
      </c>
      <c r="P21" s="18"/>
      <c r="Q21" s="18"/>
      <c r="R21" s="18" t="s">
        <v>157</v>
      </c>
      <c r="S21" s="19" t="s">
        <v>159</v>
      </c>
      <c r="T21" s="20">
        <f t="shared" si="1"/>
        <v>6400</v>
      </c>
      <c r="U21" s="18">
        <v>6400</v>
      </c>
      <c r="V21" s="20">
        <f t="shared" si="0"/>
        <v>0</v>
      </c>
    </row>
    <row r="22" spans="1:22" s="21" customFormat="1" ht="12">
      <c r="A22" s="18">
        <v>2022</v>
      </c>
      <c r="B22" s="18" t="s">
        <v>179</v>
      </c>
      <c r="C22" s="7">
        <v>872900011</v>
      </c>
      <c r="D22" s="7" t="s">
        <v>152</v>
      </c>
      <c r="E22" s="7" t="s">
        <v>184</v>
      </c>
      <c r="F22" s="7">
        <v>1</v>
      </c>
      <c r="G22" s="7" t="s">
        <v>144</v>
      </c>
      <c r="H22" s="7">
        <v>3000</v>
      </c>
      <c r="I22" s="7" t="s">
        <v>155</v>
      </c>
      <c r="J22" s="18"/>
      <c r="K22" s="18"/>
      <c r="L22" s="18" t="s">
        <v>172</v>
      </c>
      <c r="M22" s="18" t="s">
        <v>158</v>
      </c>
      <c r="N22" s="18" t="s">
        <v>66</v>
      </c>
      <c r="O22" s="18" t="s">
        <v>158</v>
      </c>
      <c r="P22" s="18"/>
      <c r="Q22" s="18"/>
      <c r="R22" s="18" t="s">
        <v>157</v>
      </c>
      <c r="S22" s="19" t="s">
        <v>159</v>
      </c>
      <c r="T22" s="20">
        <f t="shared" si="1"/>
        <v>3000</v>
      </c>
      <c r="U22" s="18">
        <v>2974</v>
      </c>
      <c r="V22" s="20">
        <f t="shared" si="0"/>
        <v>26</v>
      </c>
    </row>
    <row r="23" spans="1:22" s="21" customFormat="1" ht="12">
      <c r="A23" s="18">
        <v>2022</v>
      </c>
      <c r="B23" s="18" t="s">
        <v>185</v>
      </c>
      <c r="C23" s="7">
        <v>333800211</v>
      </c>
      <c r="D23" s="7" t="s">
        <v>186</v>
      </c>
      <c r="E23" s="7" t="s">
        <v>187</v>
      </c>
      <c r="F23" s="7">
        <v>1</v>
      </c>
      <c r="G23" s="7" t="s">
        <v>144</v>
      </c>
      <c r="H23" s="7">
        <v>15000</v>
      </c>
      <c r="I23" s="7" t="s">
        <v>155</v>
      </c>
      <c r="J23" s="18"/>
      <c r="K23" s="18"/>
      <c r="L23" s="18"/>
      <c r="M23" s="18" t="s">
        <v>158</v>
      </c>
      <c r="N23" s="18" t="s">
        <v>36</v>
      </c>
      <c r="O23" s="18" t="s">
        <v>158</v>
      </c>
      <c r="P23" s="18"/>
      <c r="Q23" s="18"/>
      <c r="R23" s="18" t="s">
        <v>181</v>
      </c>
      <c r="S23" s="19" t="s">
        <v>159</v>
      </c>
      <c r="T23" s="20">
        <f t="shared" si="1"/>
        <v>15000</v>
      </c>
      <c r="U23" s="18">
        <f>4075.52+3677.68+520+6726.8</f>
        <v>15000</v>
      </c>
      <c r="V23" s="20">
        <f t="shared" si="0"/>
        <v>0</v>
      </c>
    </row>
    <row r="24" spans="1:22" s="21" customFormat="1" ht="12">
      <c r="A24" s="18">
        <v>2022</v>
      </c>
      <c r="B24" s="18" t="s">
        <v>185</v>
      </c>
      <c r="C24" s="18">
        <v>333800212</v>
      </c>
      <c r="D24" s="18" t="s">
        <v>186</v>
      </c>
      <c r="E24" s="18" t="s">
        <v>188</v>
      </c>
      <c r="F24" s="7">
        <v>1</v>
      </c>
      <c r="G24" s="7" t="s">
        <v>144</v>
      </c>
      <c r="H24" s="7">
        <v>14000</v>
      </c>
      <c r="I24" s="7" t="s">
        <v>155</v>
      </c>
      <c r="J24" s="18"/>
      <c r="K24" s="18"/>
      <c r="L24" s="18"/>
      <c r="M24" s="18" t="s">
        <v>158</v>
      </c>
      <c r="N24" s="18" t="s">
        <v>36</v>
      </c>
      <c r="O24" s="18" t="s">
        <v>158</v>
      </c>
      <c r="P24" s="18"/>
      <c r="Q24" s="18"/>
      <c r="R24" s="18" t="s">
        <v>181</v>
      </c>
      <c r="S24" s="19" t="s">
        <v>159</v>
      </c>
      <c r="T24" s="20">
        <f t="shared" si="1"/>
        <v>14000</v>
      </c>
      <c r="U24" s="18">
        <f>5083.68+250</f>
        <v>5333.68</v>
      </c>
      <c r="V24" s="20">
        <f t="shared" si="0"/>
        <v>8666.32</v>
      </c>
    </row>
    <row r="25" spans="1:22" s="21" customFormat="1" ht="12">
      <c r="A25" s="18">
        <v>2022</v>
      </c>
      <c r="B25" s="18" t="s">
        <v>185</v>
      </c>
      <c r="C25" s="18">
        <v>333400011</v>
      </c>
      <c r="D25" s="18" t="s">
        <v>186</v>
      </c>
      <c r="E25" s="18" t="s">
        <v>189</v>
      </c>
      <c r="F25" s="7">
        <v>1</v>
      </c>
      <c r="G25" s="7" t="s">
        <v>144</v>
      </c>
      <c r="H25" s="7">
        <v>76000</v>
      </c>
      <c r="I25" s="7"/>
      <c r="J25" s="18" t="s">
        <v>155</v>
      </c>
      <c r="K25" s="18"/>
      <c r="L25" s="18" t="s">
        <v>172</v>
      </c>
      <c r="M25" s="18" t="s">
        <v>158</v>
      </c>
      <c r="N25" s="18" t="s">
        <v>60</v>
      </c>
      <c r="O25" s="18" t="s">
        <v>158</v>
      </c>
      <c r="P25" s="18"/>
      <c r="Q25" s="18"/>
      <c r="R25" s="18" t="s">
        <v>157</v>
      </c>
      <c r="S25" s="19" t="s">
        <v>159</v>
      </c>
      <c r="T25" s="20">
        <f t="shared" si="1"/>
        <v>76000</v>
      </c>
      <c r="U25" s="18">
        <f>4970+4970+4970+4800</f>
        <v>19710</v>
      </c>
      <c r="V25" s="20">
        <f t="shared" si="0"/>
        <v>56290</v>
      </c>
    </row>
    <row r="26" spans="1:22" s="21" customFormat="1" ht="12">
      <c r="A26" s="18">
        <v>2022</v>
      </c>
      <c r="B26" s="18" t="s">
        <v>185</v>
      </c>
      <c r="C26" s="18">
        <v>333100011</v>
      </c>
      <c r="D26" s="18" t="s">
        <v>186</v>
      </c>
      <c r="E26" s="18" t="s">
        <v>190</v>
      </c>
      <c r="F26" s="18">
        <v>1</v>
      </c>
      <c r="G26" s="18" t="s">
        <v>144</v>
      </c>
      <c r="H26" s="18">
        <v>45000</v>
      </c>
      <c r="I26" s="18"/>
      <c r="J26" s="18" t="s">
        <v>155</v>
      </c>
      <c r="K26" s="18"/>
      <c r="L26" s="18" t="s">
        <v>172</v>
      </c>
      <c r="M26" s="18" t="s">
        <v>158</v>
      </c>
      <c r="N26" s="18" t="s">
        <v>76</v>
      </c>
      <c r="O26" s="18" t="s">
        <v>158</v>
      </c>
      <c r="P26" s="18"/>
      <c r="Q26" s="18"/>
      <c r="R26" s="18" t="s">
        <v>157</v>
      </c>
      <c r="S26" s="19" t="s">
        <v>159</v>
      </c>
      <c r="T26" s="20">
        <f t="shared" si="1"/>
        <v>45000</v>
      </c>
      <c r="U26" s="18">
        <f>1800+1800+1800+1500</f>
        <v>6900</v>
      </c>
      <c r="V26" s="20">
        <f t="shared" si="0"/>
        <v>38100</v>
      </c>
    </row>
    <row r="27" spans="1:22" s="21" customFormat="1" ht="12">
      <c r="A27" s="18">
        <v>2022</v>
      </c>
      <c r="B27" s="18" t="s">
        <v>191</v>
      </c>
      <c r="C27" s="18">
        <v>321290418</v>
      </c>
      <c r="D27" s="18" t="s">
        <v>186</v>
      </c>
      <c r="E27" s="18" t="s">
        <v>192</v>
      </c>
      <c r="F27" s="18">
        <v>1</v>
      </c>
      <c r="G27" s="18" t="s">
        <v>144</v>
      </c>
      <c r="H27" s="18">
        <v>6000</v>
      </c>
      <c r="I27" s="18" t="s">
        <v>155</v>
      </c>
      <c r="J27" s="18"/>
      <c r="K27" s="18"/>
      <c r="L27" s="18" t="s">
        <v>156</v>
      </c>
      <c r="M27" s="18" t="s">
        <v>166</v>
      </c>
      <c r="N27" s="18" t="s">
        <v>38</v>
      </c>
      <c r="O27" s="18" t="s">
        <v>158</v>
      </c>
      <c r="P27" s="18"/>
      <c r="Q27" s="18"/>
      <c r="R27" s="18" t="s">
        <v>157</v>
      </c>
      <c r="S27" s="19" t="s">
        <v>159</v>
      </c>
      <c r="T27" s="20">
        <f t="shared" si="1"/>
        <v>6000</v>
      </c>
      <c r="U27" s="18">
        <f>2492.998+2840</f>
        <v>5332.998</v>
      </c>
      <c r="V27" s="20">
        <f t="shared" si="0"/>
        <v>667.0020000000004</v>
      </c>
    </row>
    <row r="28" spans="1:22" s="21" customFormat="1" ht="12">
      <c r="A28" s="18">
        <v>2022</v>
      </c>
      <c r="B28" s="18" t="s">
        <v>191</v>
      </c>
      <c r="C28" s="32">
        <v>38912013912</v>
      </c>
      <c r="D28" s="7" t="s">
        <v>186</v>
      </c>
      <c r="E28" s="7" t="s">
        <v>292</v>
      </c>
      <c r="F28" s="7">
        <v>1</v>
      </c>
      <c r="G28" s="7" t="s">
        <v>144</v>
      </c>
      <c r="H28" s="7">
        <f>14000-4700</f>
        <v>9300</v>
      </c>
      <c r="I28" s="18" t="s">
        <v>155</v>
      </c>
      <c r="J28" s="18"/>
      <c r="K28" s="18"/>
      <c r="L28" s="18" t="s">
        <v>156</v>
      </c>
      <c r="M28" s="18" t="s">
        <v>158</v>
      </c>
      <c r="N28" s="18" t="s">
        <v>86</v>
      </c>
      <c r="O28" s="18" t="s">
        <v>158</v>
      </c>
      <c r="P28" s="18"/>
      <c r="Q28" s="18"/>
      <c r="R28" s="18" t="s">
        <v>157</v>
      </c>
      <c r="S28" s="19" t="s">
        <v>159</v>
      </c>
      <c r="T28" s="20">
        <f t="shared" si="1"/>
        <v>9300</v>
      </c>
      <c r="U28" s="18">
        <v>6673</v>
      </c>
      <c r="V28" s="20">
        <f t="shared" si="0"/>
        <v>2627</v>
      </c>
    </row>
    <row r="29" spans="1:22" s="21" customFormat="1" ht="12">
      <c r="A29" s="18">
        <v>2022</v>
      </c>
      <c r="B29" s="18" t="s">
        <v>193</v>
      </c>
      <c r="C29" s="32">
        <v>361140311</v>
      </c>
      <c r="D29" s="7" t="s">
        <v>186</v>
      </c>
      <c r="E29" s="7" t="s">
        <v>194</v>
      </c>
      <c r="F29" s="7">
        <v>1</v>
      </c>
      <c r="G29" s="7" t="s">
        <v>144</v>
      </c>
      <c r="H29" s="7">
        <v>18000</v>
      </c>
      <c r="I29" s="18" t="s">
        <v>155</v>
      </c>
      <c r="J29" s="18"/>
      <c r="K29" s="18"/>
      <c r="L29" s="18" t="s">
        <v>156</v>
      </c>
      <c r="M29" s="18" t="s">
        <v>166</v>
      </c>
      <c r="N29" s="18" t="s">
        <v>38</v>
      </c>
      <c r="O29" s="18" t="s">
        <v>158</v>
      </c>
      <c r="P29" s="18"/>
      <c r="Q29" s="18"/>
      <c r="R29" s="18" t="s">
        <v>157</v>
      </c>
      <c r="S29" s="19" t="s">
        <v>159</v>
      </c>
      <c r="T29" s="20">
        <f t="shared" si="1"/>
        <v>18000</v>
      </c>
      <c r="U29" s="18">
        <f>482+8374.8</f>
        <v>8856.8</v>
      </c>
      <c r="V29" s="20">
        <f t="shared" si="0"/>
        <v>9143.2</v>
      </c>
    </row>
    <row r="30" spans="1:22" s="21" customFormat="1" ht="12">
      <c r="A30" s="18">
        <v>2022</v>
      </c>
      <c r="B30" s="18" t="s">
        <v>193</v>
      </c>
      <c r="C30" s="18">
        <v>491290517</v>
      </c>
      <c r="D30" s="18" t="s">
        <v>186</v>
      </c>
      <c r="E30" s="18" t="s">
        <v>195</v>
      </c>
      <c r="F30" s="18">
        <v>1</v>
      </c>
      <c r="G30" s="18" t="s">
        <v>144</v>
      </c>
      <c r="H30" s="18">
        <v>145000</v>
      </c>
      <c r="I30" s="18" t="s">
        <v>155</v>
      </c>
      <c r="J30" s="18"/>
      <c r="K30" s="18"/>
      <c r="L30" s="18"/>
      <c r="M30" s="18" t="s">
        <v>158</v>
      </c>
      <c r="N30" s="18" t="s">
        <v>36</v>
      </c>
      <c r="O30" s="18" t="s">
        <v>158</v>
      </c>
      <c r="P30" s="18"/>
      <c r="Q30" s="18"/>
      <c r="R30" s="18" t="s">
        <v>181</v>
      </c>
      <c r="S30" s="19" t="s">
        <v>159</v>
      </c>
      <c r="T30" s="20">
        <f>+F30*H30</f>
        <v>145000</v>
      </c>
      <c r="U30" s="18">
        <f>77922.72+5600.64+4521.8+3800+42483.04</f>
        <v>134328.2</v>
      </c>
      <c r="V30" s="20">
        <f t="shared" si="0"/>
        <v>10671.799999999988</v>
      </c>
    </row>
    <row r="31" spans="1:22" s="21" customFormat="1" ht="12">
      <c r="A31" s="18">
        <v>2022</v>
      </c>
      <c r="B31" s="18" t="s">
        <v>193</v>
      </c>
      <c r="C31" s="18">
        <v>381110111</v>
      </c>
      <c r="D31" s="18" t="s">
        <v>186</v>
      </c>
      <c r="E31" s="18" t="s">
        <v>196</v>
      </c>
      <c r="F31" s="18">
        <v>1</v>
      </c>
      <c r="G31" s="18" t="s">
        <v>144</v>
      </c>
      <c r="H31" s="18">
        <v>6400</v>
      </c>
      <c r="I31" s="18" t="s">
        <v>155</v>
      </c>
      <c r="J31" s="18"/>
      <c r="K31" s="18"/>
      <c r="L31" s="18" t="s">
        <v>156</v>
      </c>
      <c r="M31" s="18" t="s">
        <v>158</v>
      </c>
      <c r="N31" s="18" t="s">
        <v>66</v>
      </c>
      <c r="O31" s="18" t="s">
        <v>158</v>
      </c>
      <c r="P31" s="18"/>
      <c r="Q31" s="18"/>
      <c r="R31" s="18" t="s">
        <v>157</v>
      </c>
      <c r="S31" s="24" t="s">
        <v>197</v>
      </c>
      <c r="T31" s="20">
        <f t="shared" si="1"/>
        <v>6400</v>
      </c>
      <c r="U31" s="18">
        <v>4881.85</v>
      </c>
      <c r="V31" s="20">
        <f t="shared" si="0"/>
        <v>1518.1499999999996</v>
      </c>
    </row>
    <row r="32" spans="1:22" s="21" customFormat="1" ht="12">
      <c r="A32" s="18">
        <v>2022</v>
      </c>
      <c r="B32" s="18" t="s">
        <v>198</v>
      </c>
      <c r="C32" s="18">
        <v>3812100115</v>
      </c>
      <c r="D32" s="18" t="s">
        <v>186</v>
      </c>
      <c r="E32" s="18" t="s">
        <v>199</v>
      </c>
      <c r="F32" s="18">
        <v>1</v>
      </c>
      <c r="G32" s="18" t="s">
        <v>144</v>
      </c>
      <c r="H32" s="18">
        <v>6400</v>
      </c>
      <c r="I32" s="18"/>
      <c r="J32" s="18" t="s">
        <v>155</v>
      </c>
      <c r="K32" s="18"/>
      <c r="L32" s="18" t="s">
        <v>156</v>
      </c>
      <c r="M32" s="18" t="s">
        <v>166</v>
      </c>
      <c r="N32" s="18" t="s">
        <v>38</v>
      </c>
      <c r="O32" s="18" t="s">
        <v>158</v>
      </c>
      <c r="P32" s="18"/>
      <c r="Q32" s="18"/>
      <c r="R32" s="18" t="s">
        <v>157</v>
      </c>
      <c r="S32" s="19" t="s">
        <v>159</v>
      </c>
      <c r="T32" s="20">
        <f t="shared" si="1"/>
        <v>6400</v>
      </c>
      <c r="U32" s="18">
        <f>2123.68+1054.65</f>
        <v>3178.33</v>
      </c>
      <c r="V32" s="20">
        <f t="shared" si="0"/>
        <v>3221.67</v>
      </c>
    </row>
    <row r="33" spans="1:22" s="3" customFormat="1" ht="12">
      <c r="A33" s="5">
        <v>2022</v>
      </c>
      <c r="B33" s="5" t="s">
        <v>200</v>
      </c>
      <c r="C33" s="18">
        <v>482200031</v>
      </c>
      <c r="D33" s="18" t="s">
        <v>186</v>
      </c>
      <c r="E33" s="18" t="s">
        <v>201</v>
      </c>
      <c r="F33" s="18">
        <v>1</v>
      </c>
      <c r="G33" s="18" t="s">
        <v>144</v>
      </c>
      <c r="H33" s="18">
        <v>440</v>
      </c>
      <c r="I33" s="18"/>
      <c r="J33" s="5" t="s">
        <v>155</v>
      </c>
      <c r="K33" s="5"/>
      <c r="L33" s="5" t="s">
        <v>156</v>
      </c>
      <c r="M33" s="5" t="s">
        <v>158</v>
      </c>
      <c r="N33" s="5" t="s">
        <v>66</v>
      </c>
      <c r="O33" s="5" t="s">
        <v>158</v>
      </c>
      <c r="P33" s="5"/>
      <c r="Q33" s="5"/>
      <c r="R33" s="5" t="s">
        <v>157</v>
      </c>
      <c r="S33" s="10" t="s">
        <v>159</v>
      </c>
      <c r="T33" s="12">
        <f t="shared" si="1"/>
        <v>440</v>
      </c>
      <c r="U33" s="5"/>
      <c r="V33" s="12">
        <f t="shared" si="0"/>
        <v>440</v>
      </c>
    </row>
    <row r="34" spans="1:22" s="3" customFormat="1" ht="12">
      <c r="A34" s="5">
        <v>2022</v>
      </c>
      <c r="B34" s="5" t="s">
        <v>202</v>
      </c>
      <c r="C34" s="7">
        <v>713340113</v>
      </c>
      <c r="D34" s="7" t="s">
        <v>152</v>
      </c>
      <c r="E34" s="7" t="s">
        <v>203</v>
      </c>
      <c r="F34" s="7">
        <v>1</v>
      </c>
      <c r="G34" s="7" t="s">
        <v>144</v>
      </c>
      <c r="H34" s="7">
        <v>25000</v>
      </c>
      <c r="I34" s="18" t="s">
        <v>155</v>
      </c>
      <c r="J34" s="5"/>
      <c r="K34" s="5"/>
      <c r="L34" s="5" t="s">
        <v>156</v>
      </c>
      <c r="M34" s="5" t="s">
        <v>158</v>
      </c>
      <c r="N34" s="5" t="s">
        <v>86</v>
      </c>
      <c r="O34" s="5" t="s">
        <v>158</v>
      </c>
      <c r="P34" s="5"/>
      <c r="Q34" s="5"/>
      <c r="R34" s="5" t="s">
        <v>157</v>
      </c>
      <c r="S34" s="10" t="s">
        <v>159</v>
      </c>
      <c r="T34" s="12">
        <f t="shared" si="1"/>
        <v>25000</v>
      </c>
      <c r="U34" s="5">
        <v>22131.53</v>
      </c>
      <c r="V34" s="12">
        <f t="shared" si="0"/>
        <v>2868.470000000001</v>
      </c>
    </row>
    <row r="35" spans="1:22" s="3" customFormat="1" ht="12">
      <c r="A35" s="5">
        <v>2022</v>
      </c>
      <c r="B35" s="5" t="s">
        <v>204</v>
      </c>
      <c r="C35" s="7">
        <v>611830011</v>
      </c>
      <c r="D35" s="7" t="s">
        <v>186</v>
      </c>
      <c r="E35" s="7" t="s">
        <v>205</v>
      </c>
      <c r="F35" s="7">
        <v>1</v>
      </c>
      <c r="G35" s="7" t="s">
        <v>144</v>
      </c>
      <c r="H35" s="7">
        <v>6400</v>
      </c>
      <c r="I35" s="18" t="s">
        <v>155</v>
      </c>
      <c r="J35" s="5"/>
      <c r="K35" s="5"/>
      <c r="L35" s="5" t="s">
        <v>156</v>
      </c>
      <c r="M35" s="5" t="s">
        <v>158</v>
      </c>
      <c r="N35" s="5" t="s">
        <v>66</v>
      </c>
      <c r="O35" s="5" t="s">
        <v>158</v>
      </c>
      <c r="P35" s="5"/>
      <c r="Q35" s="5"/>
      <c r="R35" s="5" t="s">
        <v>157</v>
      </c>
      <c r="S35" s="10" t="s">
        <v>159</v>
      </c>
      <c r="T35" s="12">
        <f t="shared" si="1"/>
        <v>6400</v>
      </c>
      <c r="U35" s="5">
        <v>4077.36</v>
      </c>
      <c r="V35" s="12">
        <f t="shared" si="0"/>
        <v>2322.64</v>
      </c>
    </row>
    <row r="36" spans="1:22" s="3" customFormat="1" ht="12">
      <c r="A36" s="5">
        <v>2022</v>
      </c>
      <c r="B36" s="5" t="s">
        <v>206</v>
      </c>
      <c r="C36" s="7">
        <v>3812100115</v>
      </c>
      <c r="D36" s="7" t="s">
        <v>186</v>
      </c>
      <c r="E36" s="7" t="s">
        <v>207</v>
      </c>
      <c r="F36" s="7">
        <v>1</v>
      </c>
      <c r="G36" s="7" t="s">
        <v>144</v>
      </c>
      <c r="H36" s="7">
        <f>30000-4470.4</f>
        <v>25529.6</v>
      </c>
      <c r="I36" s="18" t="s">
        <v>155</v>
      </c>
      <c r="J36" s="5"/>
      <c r="K36" s="5"/>
      <c r="L36" s="5" t="s">
        <v>156</v>
      </c>
      <c r="M36" s="5" t="s">
        <v>166</v>
      </c>
      <c r="N36" s="5" t="s">
        <v>38</v>
      </c>
      <c r="O36" s="5" t="s">
        <v>158</v>
      </c>
      <c r="P36" s="5"/>
      <c r="Q36" s="5"/>
      <c r="R36" s="5" t="s">
        <v>157</v>
      </c>
      <c r="S36" s="10" t="s">
        <v>159</v>
      </c>
      <c r="T36" s="12">
        <f aca="true" t="shared" si="2" ref="T36:T41">+F36*H36</f>
        <v>25529.6</v>
      </c>
      <c r="U36" s="5">
        <f>8988.96+5768.42</f>
        <v>14757.38</v>
      </c>
      <c r="V36" s="12">
        <f t="shared" si="0"/>
        <v>10772.22</v>
      </c>
    </row>
    <row r="37" spans="1:22" s="26" customFormat="1" ht="12">
      <c r="A37" s="7">
        <v>2022</v>
      </c>
      <c r="B37" s="7" t="s">
        <v>310</v>
      </c>
      <c r="C37" s="7">
        <v>491130024</v>
      </c>
      <c r="D37" s="7" t="s">
        <v>186</v>
      </c>
      <c r="E37" s="7" t="s">
        <v>332</v>
      </c>
      <c r="F37" s="7">
        <v>1</v>
      </c>
      <c r="G37" s="7" t="s">
        <v>144</v>
      </c>
      <c r="H37" s="7">
        <v>35000</v>
      </c>
      <c r="I37" s="7" t="s">
        <v>155</v>
      </c>
      <c r="J37" s="7"/>
      <c r="K37" s="7"/>
      <c r="L37" s="7" t="s">
        <v>156</v>
      </c>
      <c r="M37" s="7" t="s">
        <v>158</v>
      </c>
      <c r="N37" s="7" t="s">
        <v>86</v>
      </c>
      <c r="O37" s="7" t="s">
        <v>158</v>
      </c>
      <c r="P37" s="7"/>
      <c r="Q37" s="7"/>
      <c r="R37" s="7" t="s">
        <v>157</v>
      </c>
      <c r="S37" s="24" t="s">
        <v>159</v>
      </c>
      <c r="T37" s="25">
        <f t="shared" si="2"/>
        <v>35000</v>
      </c>
      <c r="U37" s="7"/>
      <c r="V37" s="25">
        <f t="shared" si="0"/>
        <v>35000</v>
      </c>
    </row>
    <row r="38" spans="1:22" s="3" customFormat="1" ht="12">
      <c r="A38" s="5">
        <v>2022</v>
      </c>
      <c r="B38" s="5" t="s">
        <v>160</v>
      </c>
      <c r="C38" s="18">
        <v>979900814</v>
      </c>
      <c r="D38" s="18" t="s">
        <v>186</v>
      </c>
      <c r="E38" s="18" t="s">
        <v>328</v>
      </c>
      <c r="F38" s="18">
        <v>1</v>
      </c>
      <c r="G38" s="18" t="s">
        <v>144</v>
      </c>
      <c r="H38" s="18">
        <v>6200</v>
      </c>
      <c r="I38" s="18" t="s">
        <v>155</v>
      </c>
      <c r="J38" s="5"/>
      <c r="K38" s="5"/>
      <c r="L38" s="5" t="s">
        <v>156</v>
      </c>
      <c r="M38" s="5" t="s">
        <v>158</v>
      </c>
      <c r="N38" s="5" t="s">
        <v>66</v>
      </c>
      <c r="O38" s="5" t="s">
        <v>158</v>
      </c>
      <c r="P38" s="5"/>
      <c r="Q38" s="5"/>
      <c r="R38" s="5" t="s">
        <v>157</v>
      </c>
      <c r="S38" s="10" t="s">
        <v>159</v>
      </c>
      <c r="T38" s="12">
        <f t="shared" si="2"/>
        <v>6200</v>
      </c>
      <c r="U38" s="5">
        <v>6025</v>
      </c>
      <c r="V38" s="12">
        <f t="shared" si="0"/>
        <v>175</v>
      </c>
    </row>
    <row r="39" spans="1:22" s="3" customFormat="1" ht="12">
      <c r="A39" s="5">
        <v>2022</v>
      </c>
      <c r="B39" s="5" t="s">
        <v>274</v>
      </c>
      <c r="C39" s="18">
        <v>841310016</v>
      </c>
      <c r="D39" s="18" t="s">
        <v>152</v>
      </c>
      <c r="E39" s="18" t="s">
        <v>329</v>
      </c>
      <c r="F39" s="18">
        <v>1</v>
      </c>
      <c r="G39" s="18" t="s">
        <v>144</v>
      </c>
      <c r="H39" s="18">
        <v>470.4</v>
      </c>
      <c r="I39" s="18" t="s">
        <v>155</v>
      </c>
      <c r="J39" s="5"/>
      <c r="K39" s="5"/>
      <c r="L39" s="5" t="s">
        <v>156</v>
      </c>
      <c r="M39" s="5" t="s">
        <v>158</v>
      </c>
      <c r="N39" s="5" t="s">
        <v>66</v>
      </c>
      <c r="O39" s="5" t="s">
        <v>158</v>
      </c>
      <c r="P39" s="5"/>
      <c r="Q39" s="5"/>
      <c r="R39" s="5" t="s">
        <v>157</v>
      </c>
      <c r="S39" s="10" t="s">
        <v>159</v>
      </c>
      <c r="T39" s="12">
        <f t="shared" si="2"/>
        <v>470.4</v>
      </c>
      <c r="U39" s="5">
        <v>470.4</v>
      </c>
      <c r="V39" s="12">
        <f>T39-U39</f>
        <v>0</v>
      </c>
    </row>
    <row r="40" spans="1:22" s="21" customFormat="1" ht="12">
      <c r="A40" s="18">
        <v>2022</v>
      </c>
      <c r="B40" s="18" t="s">
        <v>337</v>
      </c>
      <c r="C40" s="18">
        <v>881220011</v>
      </c>
      <c r="D40" s="18" t="s">
        <v>186</v>
      </c>
      <c r="E40" s="18" t="s">
        <v>336</v>
      </c>
      <c r="F40" s="18">
        <v>1</v>
      </c>
      <c r="G40" s="18" t="s">
        <v>144</v>
      </c>
      <c r="H40" s="18">
        <v>1200</v>
      </c>
      <c r="I40" s="18"/>
      <c r="J40" s="18" t="s">
        <v>155</v>
      </c>
      <c r="K40" s="18"/>
      <c r="L40" s="18" t="s">
        <v>156</v>
      </c>
      <c r="M40" s="18" t="s">
        <v>166</v>
      </c>
      <c r="N40" s="18" t="s">
        <v>38</v>
      </c>
      <c r="O40" s="18" t="s">
        <v>158</v>
      </c>
      <c r="P40" s="18"/>
      <c r="Q40" s="18"/>
      <c r="R40" s="18" t="s">
        <v>157</v>
      </c>
      <c r="S40" s="19" t="s">
        <v>159</v>
      </c>
      <c r="T40" s="20">
        <f t="shared" si="2"/>
        <v>1200</v>
      </c>
      <c r="U40" s="18">
        <v>1147.98</v>
      </c>
      <c r="V40" s="20">
        <f>T40-U40</f>
        <v>52.01999999999998</v>
      </c>
    </row>
    <row r="41" spans="1:22" s="3" customFormat="1" ht="12">
      <c r="A41" s="5">
        <v>2022</v>
      </c>
      <c r="B41" s="5" t="s">
        <v>330</v>
      </c>
      <c r="C41" s="5">
        <v>643350211</v>
      </c>
      <c r="D41" s="5" t="s">
        <v>152</v>
      </c>
      <c r="E41" s="5" t="s">
        <v>331</v>
      </c>
      <c r="F41" s="5">
        <v>1</v>
      </c>
      <c r="G41" s="5" t="s">
        <v>144</v>
      </c>
      <c r="H41" s="5">
        <v>4000</v>
      </c>
      <c r="I41" s="5" t="s">
        <v>155</v>
      </c>
      <c r="J41" s="5"/>
      <c r="K41" s="5"/>
      <c r="L41" s="5" t="s">
        <v>156</v>
      </c>
      <c r="M41" s="5" t="s">
        <v>158</v>
      </c>
      <c r="N41" s="5" t="s">
        <v>66</v>
      </c>
      <c r="O41" s="5" t="s">
        <v>158</v>
      </c>
      <c r="P41" s="5"/>
      <c r="Q41" s="5"/>
      <c r="R41" s="5" t="s">
        <v>157</v>
      </c>
      <c r="S41" s="10" t="s">
        <v>159</v>
      </c>
      <c r="T41" s="12">
        <f t="shared" si="2"/>
        <v>4000</v>
      </c>
      <c r="U41" s="5">
        <v>3305.25</v>
      </c>
      <c r="V41" s="12">
        <f aca="true" t="shared" si="3" ref="V41:V105">T41-U41</f>
        <v>694.75</v>
      </c>
    </row>
    <row r="42" spans="1:22" s="3" customFormat="1" ht="15" customHeight="1">
      <c r="A42" s="43" t="s">
        <v>319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15">
        <f>SUM(T43:T57)</f>
        <v>60805</v>
      </c>
      <c r="U42" s="5"/>
      <c r="V42" s="12">
        <f>SUM(V43:V57)</f>
        <v>42448.37</v>
      </c>
    </row>
    <row r="43" spans="1:22" s="3" customFormat="1" ht="12">
      <c r="A43" s="5">
        <v>2022</v>
      </c>
      <c r="B43" s="5" t="s">
        <v>208</v>
      </c>
      <c r="C43" s="5">
        <v>439230011</v>
      </c>
      <c r="D43" s="5" t="s">
        <v>152</v>
      </c>
      <c r="E43" s="5" t="s">
        <v>209</v>
      </c>
      <c r="F43" s="5">
        <v>1</v>
      </c>
      <c r="G43" s="5" t="s">
        <v>144</v>
      </c>
      <c r="H43" s="5">
        <v>600</v>
      </c>
      <c r="I43" s="5" t="s">
        <v>155</v>
      </c>
      <c r="J43" s="5"/>
      <c r="K43" s="5" t="s">
        <v>155</v>
      </c>
      <c r="L43" s="5" t="s">
        <v>156</v>
      </c>
      <c r="M43" s="5" t="s">
        <v>158</v>
      </c>
      <c r="N43" s="5" t="s">
        <v>66</v>
      </c>
      <c r="O43" s="5" t="s">
        <v>158</v>
      </c>
      <c r="P43" s="5"/>
      <c r="Q43" s="5"/>
      <c r="R43" s="5" t="s">
        <v>157</v>
      </c>
      <c r="S43" s="10" t="s">
        <v>159</v>
      </c>
      <c r="T43" s="12">
        <f t="shared" si="1"/>
        <v>600</v>
      </c>
      <c r="U43" s="5"/>
      <c r="V43" s="12">
        <f t="shared" si="3"/>
        <v>600</v>
      </c>
    </row>
    <row r="44" spans="1:22" s="3" customFormat="1" ht="12">
      <c r="A44" s="5">
        <v>2022</v>
      </c>
      <c r="B44" s="5" t="s">
        <v>200</v>
      </c>
      <c r="C44" s="5">
        <v>439230318</v>
      </c>
      <c r="D44" s="5" t="s">
        <v>186</v>
      </c>
      <c r="E44" s="5" t="s">
        <v>210</v>
      </c>
      <c r="F44" s="5">
        <v>1</v>
      </c>
      <c r="G44" s="5" t="s">
        <v>144</v>
      </c>
      <c r="H44" s="5">
        <v>1400</v>
      </c>
      <c r="I44" s="5"/>
      <c r="J44" s="5" t="s">
        <v>155</v>
      </c>
      <c r="K44" s="5"/>
      <c r="L44" s="5" t="s">
        <v>156</v>
      </c>
      <c r="M44" s="5" t="s">
        <v>158</v>
      </c>
      <c r="N44" s="5" t="s">
        <v>66</v>
      </c>
      <c r="O44" s="5" t="s">
        <v>158</v>
      </c>
      <c r="P44" s="5"/>
      <c r="Q44" s="5"/>
      <c r="R44" s="5" t="s">
        <v>157</v>
      </c>
      <c r="S44" s="10" t="s">
        <v>159</v>
      </c>
      <c r="T44" s="12">
        <f t="shared" si="1"/>
        <v>1400</v>
      </c>
      <c r="U44" s="5"/>
      <c r="V44" s="12">
        <f t="shared" si="3"/>
        <v>1400</v>
      </c>
    </row>
    <row r="45" spans="1:22" s="3" customFormat="1" ht="12">
      <c r="A45" s="5">
        <v>2022</v>
      </c>
      <c r="B45" s="5" t="s">
        <v>160</v>
      </c>
      <c r="C45" s="5">
        <v>859900021</v>
      </c>
      <c r="D45" s="5" t="s">
        <v>152</v>
      </c>
      <c r="E45" s="5" t="s">
        <v>211</v>
      </c>
      <c r="F45" s="5">
        <v>1</v>
      </c>
      <c r="G45" s="5" t="s">
        <v>144</v>
      </c>
      <c r="H45" s="5">
        <v>1500</v>
      </c>
      <c r="I45" s="5" t="s">
        <v>155</v>
      </c>
      <c r="J45" s="5"/>
      <c r="K45" s="5"/>
      <c r="L45" s="5" t="s">
        <v>156</v>
      </c>
      <c r="M45" s="5" t="s">
        <v>158</v>
      </c>
      <c r="N45" s="5" t="s">
        <v>66</v>
      </c>
      <c r="O45" s="5" t="s">
        <v>158</v>
      </c>
      <c r="P45" s="5"/>
      <c r="Q45" s="5"/>
      <c r="R45" s="5" t="s">
        <v>157</v>
      </c>
      <c r="S45" s="10" t="s">
        <v>159</v>
      </c>
      <c r="T45" s="12">
        <f t="shared" si="1"/>
        <v>1500</v>
      </c>
      <c r="U45" s="5"/>
      <c r="V45" s="12">
        <f t="shared" si="3"/>
        <v>1500</v>
      </c>
    </row>
    <row r="46" spans="1:22" s="3" customFormat="1" ht="12">
      <c r="A46" s="5">
        <v>2022</v>
      </c>
      <c r="B46" s="5" t="s">
        <v>160</v>
      </c>
      <c r="C46" s="6">
        <v>979900814</v>
      </c>
      <c r="D46" s="5" t="s">
        <v>186</v>
      </c>
      <c r="E46" s="5" t="s">
        <v>306</v>
      </c>
      <c r="F46" s="5">
        <v>1</v>
      </c>
      <c r="G46" s="5" t="s">
        <v>144</v>
      </c>
      <c r="H46" s="5">
        <v>700</v>
      </c>
      <c r="I46" s="5" t="s">
        <v>155</v>
      </c>
      <c r="J46" s="5"/>
      <c r="K46" s="5"/>
      <c r="L46" s="5" t="s">
        <v>156</v>
      </c>
      <c r="M46" s="5" t="s">
        <v>158</v>
      </c>
      <c r="N46" s="5" t="s">
        <v>66</v>
      </c>
      <c r="O46" s="5" t="s">
        <v>158</v>
      </c>
      <c r="P46" s="5"/>
      <c r="Q46" s="5"/>
      <c r="R46" s="5" t="s">
        <v>157</v>
      </c>
      <c r="S46" s="10" t="s">
        <v>159</v>
      </c>
      <c r="T46" s="12">
        <f t="shared" si="1"/>
        <v>700</v>
      </c>
      <c r="U46" s="5"/>
      <c r="V46" s="12">
        <f t="shared" si="3"/>
        <v>700</v>
      </c>
    </row>
    <row r="47" spans="1:22" s="3" customFormat="1" ht="12">
      <c r="A47" s="5">
        <v>2022</v>
      </c>
      <c r="B47" s="5" t="s">
        <v>212</v>
      </c>
      <c r="C47" s="5">
        <v>661100011</v>
      </c>
      <c r="D47" s="5" t="s">
        <v>186</v>
      </c>
      <c r="E47" s="5" t="s">
        <v>213</v>
      </c>
      <c r="F47" s="5">
        <v>1</v>
      </c>
      <c r="G47" s="5" t="s">
        <v>144</v>
      </c>
      <c r="H47" s="5">
        <v>4000</v>
      </c>
      <c r="I47" s="5" t="s">
        <v>155</v>
      </c>
      <c r="J47" s="5" t="s">
        <v>155</v>
      </c>
      <c r="K47" s="5" t="s">
        <v>155</v>
      </c>
      <c r="L47" s="5" t="s">
        <v>156</v>
      </c>
      <c r="M47" s="5" t="s">
        <v>158</v>
      </c>
      <c r="N47" s="5" t="s">
        <v>66</v>
      </c>
      <c r="O47" s="5" t="s">
        <v>158</v>
      </c>
      <c r="P47" s="5"/>
      <c r="Q47" s="5"/>
      <c r="R47" s="5" t="s">
        <v>157</v>
      </c>
      <c r="S47" s="10" t="s">
        <v>159</v>
      </c>
      <c r="T47" s="12">
        <f t="shared" si="1"/>
        <v>4000</v>
      </c>
      <c r="U47" s="5"/>
      <c r="V47" s="12">
        <f t="shared" si="3"/>
        <v>4000</v>
      </c>
    </row>
    <row r="48" spans="1:22" s="3" customFormat="1" ht="12">
      <c r="A48" s="5">
        <v>2022</v>
      </c>
      <c r="B48" s="5" t="s">
        <v>214</v>
      </c>
      <c r="C48" s="5">
        <v>661100011</v>
      </c>
      <c r="D48" s="5" t="s">
        <v>186</v>
      </c>
      <c r="E48" s="5" t="s">
        <v>215</v>
      </c>
      <c r="F48" s="5">
        <v>1</v>
      </c>
      <c r="G48" s="5" t="s">
        <v>144</v>
      </c>
      <c r="H48" s="5">
        <v>3000</v>
      </c>
      <c r="I48" s="5" t="s">
        <v>155</v>
      </c>
      <c r="J48" s="5" t="s">
        <v>155</v>
      </c>
      <c r="K48" s="5" t="s">
        <v>155</v>
      </c>
      <c r="L48" s="5" t="s">
        <v>156</v>
      </c>
      <c r="M48" s="5" t="s">
        <v>158</v>
      </c>
      <c r="N48" s="5" t="s">
        <v>66</v>
      </c>
      <c r="O48" s="5" t="s">
        <v>158</v>
      </c>
      <c r="P48" s="5"/>
      <c r="Q48" s="5"/>
      <c r="R48" s="5" t="s">
        <v>157</v>
      </c>
      <c r="S48" s="10" t="s">
        <v>159</v>
      </c>
      <c r="T48" s="12">
        <f t="shared" si="1"/>
        <v>3000</v>
      </c>
      <c r="U48" s="5"/>
      <c r="V48" s="12">
        <f t="shared" si="3"/>
        <v>3000</v>
      </c>
    </row>
    <row r="49" spans="1:22" s="3" customFormat="1" ht="12">
      <c r="A49" s="5">
        <v>2022</v>
      </c>
      <c r="B49" s="5" t="s">
        <v>176</v>
      </c>
      <c r="C49" s="5">
        <v>852300013</v>
      </c>
      <c r="D49" s="5" t="s">
        <v>152</v>
      </c>
      <c r="E49" s="5" t="s">
        <v>216</v>
      </c>
      <c r="F49" s="5">
        <v>1</v>
      </c>
      <c r="G49" s="5" t="s">
        <v>144</v>
      </c>
      <c r="H49" s="5">
        <v>1000</v>
      </c>
      <c r="I49" s="5"/>
      <c r="J49" s="5" t="s">
        <v>155</v>
      </c>
      <c r="K49" s="5"/>
      <c r="L49" s="5" t="s">
        <v>156</v>
      </c>
      <c r="M49" s="5" t="s">
        <v>158</v>
      </c>
      <c r="N49" s="5" t="s">
        <v>66</v>
      </c>
      <c r="O49" s="5" t="s">
        <v>158</v>
      </c>
      <c r="P49" s="5"/>
      <c r="Q49" s="5"/>
      <c r="R49" s="5" t="s">
        <v>157</v>
      </c>
      <c r="S49" s="10" t="s">
        <v>159</v>
      </c>
      <c r="T49" s="12">
        <f t="shared" si="1"/>
        <v>1000</v>
      </c>
      <c r="U49" s="5"/>
      <c r="V49" s="12">
        <f t="shared" si="3"/>
        <v>1000</v>
      </c>
    </row>
    <row r="50" spans="1:22" s="3" customFormat="1" ht="12">
      <c r="A50" s="5">
        <v>2022</v>
      </c>
      <c r="B50" s="5" t="s">
        <v>218</v>
      </c>
      <c r="C50" s="5">
        <v>929000014</v>
      </c>
      <c r="D50" s="5" t="s">
        <v>152</v>
      </c>
      <c r="E50" s="5" t="s">
        <v>217</v>
      </c>
      <c r="F50" s="5">
        <v>1</v>
      </c>
      <c r="G50" s="5" t="s">
        <v>144</v>
      </c>
      <c r="H50" s="5">
        <v>15000</v>
      </c>
      <c r="I50" s="5"/>
      <c r="J50" s="5" t="s">
        <v>155</v>
      </c>
      <c r="K50" s="5"/>
      <c r="L50" s="5" t="s">
        <v>156</v>
      </c>
      <c r="M50" s="5" t="s">
        <v>158</v>
      </c>
      <c r="N50" s="5" t="s">
        <v>86</v>
      </c>
      <c r="O50" s="5" t="s">
        <v>158</v>
      </c>
      <c r="P50" s="5"/>
      <c r="Q50" s="5"/>
      <c r="R50" s="5" t="s">
        <v>157</v>
      </c>
      <c r="S50" s="10" t="s">
        <v>159</v>
      </c>
      <c r="T50" s="12">
        <f t="shared" si="1"/>
        <v>15000</v>
      </c>
      <c r="U50" s="5"/>
      <c r="V50" s="12">
        <f t="shared" si="3"/>
        <v>15000</v>
      </c>
    </row>
    <row r="51" spans="1:22" s="3" customFormat="1" ht="12">
      <c r="A51" s="5">
        <v>2022</v>
      </c>
      <c r="B51" s="5" t="s">
        <v>219</v>
      </c>
      <c r="C51" s="5">
        <v>512900021</v>
      </c>
      <c r="D51" s="5" t="s">
        <v>186</v>
      </c>
      <c r="E51" s="7" t="s">
        <v>220</v>
      </c>
      <c r="F51" s="5">
        <v>1</v>
      </c>
      <c r="G51" s="5" t="s">
        <v>144</v>
      </c>
      <c r="H51" s="5">
        <f>2000+1000</f>
        <v>3000</v>
      </c>
      <c r="I51" s="5" t="s">
        <v>155</v>
      </c>
      <c r="J51" s="5"/>
      <c r="K51" s="5"/>
      <c r="L51" s="5" t="s">
        <v>156</v>
      </c>
      <c r="M51" s="5" t="s">
        <v>158</v>
      </c>
      <c r="N51" s="5" t="s">
        <v>66</v>
      </c>
      <c r="O51" s="5" t="s">
        <v>158</v>
      </c>
      <c r="P51" s="5"/>
      <c r="Q51" s="5"/>
      <c r="R51" s="5" t="s">
        <v>157</v>
      </c>
      <c r="S51" s="10" t="s">
        <v>159</v>
      </c>
      <c r="T51" s="12">
        <f t="shared" si="1"/>
        <v>3000</v>
      </c>
      <c r="U51" s="5"/>
      <c r="V51" s="12">
        <f t="shared" si="3"/>
        <v>3000</v>
      </c>
    </row>
    <row r="52" spans="1:22" s="3" customFormat="1" ht="12">
      <c r="A52" s="5">
        <v>2022</v>
      </c>
      <c r="B52" s="5" t="s">
        <v>221</v>
      </c>
      <c r="C52" s="5">
        <v>282500033</v>
      </c>
      <c r="D52" s="5" t="s">
        <v>186</v>
      </c>
      <c r="E52" s="5" t="s">
        <v>222</v>
      </c>
      <c r="F52" s="5">
        <v>1</v>
      </c>
      <c r="G52" s="5" t="s">
        <v>144</v>
      </c>
      <c r="H52" s="5">
        <v>8000</v>
      </c>
      <c r="I52" s="5" t="s">
        <v>155</v>
      </c>
      <c r="J52" s="5"/>
      <c r="K52" s="5"/>
      <c r="L52" s="5" t="s">
        <v>156</v>
      </c>
      <c r="M52" s="5" t="s">
        <v>166</v>
      </c>
      <c r="N52" s="5" t="s">
        <v>38</v>
      </c>
      <c r="O52" s="5" t="s">
        <v>158</v>
      </c>
      <c r="P52" s="5"/>
      <c r="Q52" s="5"/>
      <c r="R52" s="5" t="s">
        <v>157</v>
      </c>
      <c r="S52" s="10" t="s">
        <v>159</v>
      </c>
      <c r="T52" s="12">
        <f t="shared" si="1"/>
        <v>8000</v>
      </c>
      <c r="U52" s="5">
        <f>2580.71+2367.25</f>
        <v>4947.96</v>
      </c>
      <c r="V52" s="12">
        <f t="shared" si="3"/>
        <v>3052.04</v>
      </c>
    </row>
    <row r="53" spans="1:22" s="3" customFormat="1" ht="12">
      <c r="A53" s="5">
        <v>2022</v>
      </c>
      <c r="B53" s="5" t="s">
        <v>221</v>
      </c>
      <c r="C53" s="5">
        <v>2823612221</v>
      </c>
      <c r="D53" s="5" t="s">
        <v>186</v>
      </c>
      <c r="E53" s="5" t="s">
        <v>223</v>
      </c>
      <c r="F53" s="5">
        <v>50</v>
      </c>
      <c r="G53" s="5" t="s">
        <v>144</v>
      </c>
      <c r="H53" s="5">
        <v>260</v>
      </c>
      <c r="I53" s="5" t="s">
        <v>155</v>
      </c>
      <c r="J53" s="5"/>
      <c r="K53" s="5"/>
      <c r="L53" s="5" t="s">
        <v>156</v>
      </c>
      <c r="M53" s="5" t="s">
        <v>158</v>
      </c>
      <c r="N53" s="5" t="s">
        <v>86</v>
      </c>
      <c r="O53" s="5" t="s">
        <v>158</v>
      </c>
      <c r="P53" s="5"/>
      <c r="Q53" s="5"/>
      <c r="R53" s="5" t="s">
        <v>157</v>
      </c>
      <c r="S53" s="10" t="s">
        <v>159</v>
      </c>
      <c r="T53" s="12">
        <f t="shared" si="1"/>
        <v>13000</v>
      </c>
      <c r="U53" s="5">
        <v>6403.6</v>
      </c>
      <c r="V53" s="12">
        <f t="shared" si="3"/>
        <v>6596.4</v>
      </c>
    </row>
    <row r="54" spans="1:22" s="3" customFormat="1" ht="12">
      <c r="A54" s="5">
        <v>2022</v>
      </c>
      <c r="B54" s="5" t="s">
        <v>224</v>
      </c>
      <c r="C54" s="5">
        <v>352901092</v>
      </c>
      <c r="D54" s="5" t="s">
        <v>186</v>
      </c>
      <c r="E54" s="5" t="s">
        <v>225</v>
      </c>
      <c r="F54" s="5">
        <v>1</v>
      </c>
      <c r="G54" s="5" t="s">
        <v>144</v>
      </c>
      <c r="H54" s="5">
        <v>6000</v>
      </c>
      <c r="I54" s="5" t="s">
        <v>155</v>
      </c>
      <c r="J54" s="5"/>
      <c r="K54" s="5"/>
      <c r="L54" s="5" t="s">
        <v>156</v>
      </c>
      <c r="M54" s="5" t="s">
        <v>158</v>
      </c>
      <c r="N54" s="5" t="s">
        <v>66</v>
      </c>
      <c r="O54" s="5" t="s">
        <v>158</v>
      </c>
      <c r="P54" s="5"/>
      <c r="Q54" s="5"/>
      <c r="R54" s="5" t="s">
        <v>157</v>
      </c>
      <c r="S54" s="10" t="s">
        <v>159</v>
      </c>
      <c r="T54" s="12">
        <f t="shared" si="1"/>
        <v>6000</v>
      </c>
      <c r="U54" s="5">
        <v>5544.07</v>
      </c>
      <c r="V54" s="12">
        <f t="shared" si="3"/>
        <v>455.9300000000003</v>
      </c>
    </row>
    <row r="55" spans="1:22" s="3" customFormat="1" ht="12">
      <c r="A55" s="5">
        <v>2022</v>
      </c>
      <c r="B55" s="5" t="s">
        <v>202</v>
      </c>
      <c r="C55" s="5">
        <v>713350012</v>
      </c>
      <c r="D55" s="5" t="s">
        <v>152</v>
      </c>
      <c r="E55" s="5" t="s">
        <v>226</v>
      </c>
      <c r="F55" s="5">
        <v>1</v>
      </c>
      <c r="G55" s="5" t="s">
        <v>144</v>
      </c>
      <c r="H55" s="5">
        <f>3000-1000</f>
        <v>2000</v>
      </c>
      <c r="I55" s="5"/>
      <c r="J55" s="5" t="s">
        <v>155</v>
      </c>
      <c r="K55" s="5"/>
      <c r="L55" s="5" t="s">
        <v>156</v>
      </c>
      <c r="M55" s="5" t="s">
        <v>158</v>
      </c>
      <c r="N55" s="5" t="s">
        <v>66</v>
      </c>
      <c r="O55" s="5" t="s">
        <v>158</v>
      </c>
      <c r="P55" s="5"/>
      <c r="Q55" s="5"/>
      <c r="R55" s="5" t="s">
        <v>157</v>
      </c>
      <c r="S55" s="10" t="s">
        <v>159</v>
      </c>
      <c r="T55" s="12">
        <f t="shared" si="1"/>
        <v>2000</v>
      </c>
      <c r="U55" s="5">
        <v>1461</v>
      </c>
      <c r="V55" s="12">
        <f t="shared" si="3"/>
        <v>539</v>
      </c>
    </row>
    <row r="56" spans="1:22" s="3" customFormat="1" ht="12">
      <c r="A56" s="5">
        <v>2022</v>
      </c>
      <c r="B56" s="5" t="s">
        <v>204</v>
      </c>
      <c r="C56" s="5">
        <v>3815003118</v>
      </c>
      <c r="D56" s="5" t="s">
        <v>186</v>
      </c>
      <c r="E56" s="5" t="s">
        <v>227</v>
      </c>
      <c r="F56" s="5">
        <v>1</v>
      </c>
      <c r="G56" s="5" t="s">
        <v>144</v>
      </c>
      <c r="H56" s="5">
        <v>405</v>
      </c>
      <c r="I56" s="5" t="s">
        <v>155</v>
      </c>
      <c r="J56" s="5"/>
      <c r="K56" s="5"/>
      <c r="L56" s="5" t="s">
        <v>156</v>
      </c>
      <c r="M56" s="5" t="s">
        <v>158</v>
      </c>
      <c r="N56" s="5" t="s">
        <v>66</v>
      </c>
      <c r="O56" s="5" t="s">
        <v>158</v>
      </c>
      <c r="P56" s="5"/>
      <c r="Q56" s="5"/>
      <c r="R56" s="5" t="s">
        <v>157</v>
      </c>
      <c r="S56" s="10" t="s">
        <v>159</v>
      </c>
      <c r="T56" s="12">
        <f t="shared" si="1"/>
        <v>405</v>
      </c>
      <c r="U56" s="5"/>
      <c r="V56" s="12">
        <f t="shared" si="3"/>
        <v>405</v>
      </c>
    </row>
    <row r="57" spans="1:22" s="3" customFormat="1" ht="12">
      <c r="A57" s="5">
        <v>2022</v>
      </c>
      <c r="B57" s="5" t="s">
        <v>204</v>
      </c>
      <c r="C57" s="5">
        <v>4817001110</v>
      </c>
      <c r="D57" s="5" t="s">
        <v>186</v>
      </c>
      <c r="E57" s="5" t="s">
        <v>228</v>
      </c>
      <c r="F57" s="5">
        <v>1</v>
      </c>
      <c r="G57" s="5" t="s">
        <v>144</v>
      </c>
      <c r="H57" s="5">
        <v>1200</v>
      </c>
      <c r="I57" s="5" t="s">
        <v>155</v>
      </c>
      <c r="J57" s="5"/>
      <c r="K57" s="5"/>
      <c r="L57" s="5" t="s">
        <v>156</v>
      </c>
      <c r="M57" s="5" t="s">
        <v>158</v>
      </c>
      <c r="N57" s="5" t="s">
        <v>66</v>
      </c>
      <c r="O57" s="5" t="s">
        <v>158</v>
      </c>
      <c r="P57" s="5"/>
      <c r="Q57" s="5"/>
      <c r="R57" s="5" t="s">
        <v>157</v>
      </c>
      <c r="S57" s="10" t="s">
        <v>159</v>
      </c>
      <c r="T57" s="12">
        <f t="shared" si="1"/>
        <v>1200</v>
      </c>
      <c r="U57" s="5"/>
      <c r="V57" s="12">
        <f t="shared" si="3"/>
        <v>1200</v>
      </c>
    </row>
    <row r="58" spans="1:22" s="3" customFormat="1" ht="15" customHeight="1">
      <c r="A58" s="43" t="s">
        <v>320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5"/>
      <c r="T58" s="16">
        <f>SUM(T59:T78)</f>
        <v>2683218.8600000003</v>
      </c>
      <c r="U58" s="5"/>
      <c r="V58" s="12">
        <f>SUM(V59:V78)</f>
        <v>1058823.472</v>
      </c>
    </row>
    <row r="59" spans="1:22" s="3" customFormat="1" ht="12">
      <c r="A59" s="5">
        <v>2022</v>
      </c>
      <c r="B59" s="5" t="s">
        <v>229</v>
      </c>
      <c r="C59" s="5">
        <v>891211016</v>
      </c>
      <c r="D59" s="5" t="s">
        <v>186</v>
      </c>
      <c r="E59" s="5" t="s">
        <v>230</v>
      </c>
      <c r="F59" s="5">
        <v>1</v>
      </c>
      <c r="G59" s="5" t="s">
        <v>144</v>
      </c>
      <c r="H59" s="5">
        <v>7075</v>
      </c>
      <c r="I59" s="5"/>
      <c r="J59" s="5" t="s">
        <v>155</v>
      </c>
      <c r="K59" s="5"/>
      <c r="L59" s="5" t="s">
        <v>156</v>
      </c>
      <c r="M59" s="5" t="s">
        <v>158</v>
      </c>
      <c r="N59" s="5" t="s">
        <v>86</v>
      </c>
      <c r="O59" s="5" t="s">
        <v>158</v>
      </c>
      <c r="P59" s="5"/>
      <c r="Q59" s="5"/>
      <c r="R59" s="5" t="s">
        <v>157</v>
      </c>
      <c r="S59" s="10" t="s">
        <v>159</v>
      </c>
      <c r="T59" s="12">
        <f t="shared" si="1"/>
        <v>7075</v>
      </c>
      <c r="U59" s="5"/>
      <c r="V59" s="12">
        <f t="shared" si="3"/>
        <v>7075</v>
      </c>
    </row>
    <row r="60" spans="1:22" s="3" customFormat="1" ht="12">
      <c r="A60" s="5">
        <v>2022</v>
      </c>
      <c r="B60" s="5" t="s">
        <v>231</v>
      </c>
      <c r="C60" s="5">
        <v>611650011</v>
      </c>
      <c r="D60" s="5" t="s">
        <v>186</v>
      </c>
      <c r="E60" s="5" t="s">
        <v>232</v>
      </c>
      <c r="F60" s="5">
        <v>1</v>
      </c>
      <c r="G60" s="5" t="s">
        <v>144</v>
      </c>
      <c r="H60" s="5">
        <v>15000</v>
      </c>
      <c r="I60" s="5" t="s">
        <v>155</v>
      </c>
      <c r="J60" s="5"/>
      <c r="K60" s="5"/>
      <c r="L60" s="5" t="s">
        <v>156</v>
      </c>
      <c r="M60" s="5" t="s">
        <v>158</v>
      </c>
      <c r="N60" s="5" t="s">
        <v>86</v>
      </c>
      <c r="O60" s="5" t="s">
        <v>158</v>
      </c>
      <c r="P60" s="5"/>
      <c r="Q60" s="5"/>
      <c r="R60" s="5" t="s">
        <v>157</v>
      </c>
      <c r="S60" s="10" t="s">
        <v>159</v>
      </c>
      <c r="T60" s="12">
        <f t="shared" si="1"/>
        <v>15000</v>
      </c>
      <c r="U60" s="18">
        <v>14158.92</v>
      </c>
      <c r="V60" s="12">
        <f t="shared" si="3"/>
        <v>841.0799999999999</v>
      </c>
    </row>
    <row r="61" spans="1:22" s="3" customFormat="1" ht="12">
      <c r="A61" s="5">
        <v>2022</v>
      </c>
      <c r="B61" s="5" t="s">
        <v>200</v>
      </c>
      <c r="C61" s="6">
        <v>421901063</v>
      </c>
      <c r="D61" s="5" t="s">
        <v>186</v>
      </c>
      <c r="E61" s="5" t="s">
        <v>305</v>
      </c>
      <c r="F61" s="5">
        <v>1</v>
      </c>
      <c r="G61" s="5" t="s">
        <v>144</v>
      </c>
      <c r="H61" s="5">
        <v>40000</v>
      </c>
      <c r="I61" s="5"/>
      <c r="J61" s="5" t="s">
        <v>155</v>
      </c>
      <c r="K61" s="5"/>
      <c r="L61" s="5" t="s">
        <v>156</v>
      </c>
      <c r="M61" s="5" t="s">
        <v>158</v>
      </c>
      <c r="N61" s="5" t="s">
        <v>86</v>
      </c>
      <c r="O61" s="5" t="s">
        <v>158</v>
      </c>
      <c r="P61" s="5"/>
      <c r="Q61" s="5"/>
      <c r="R61" s="5" t="s">
        <v>157</v>
      </c>
      <c r="S61" s="10" t="s">
        <v>159</v>
      </c>
      <c r="T61" s="12">
        <f t="shared" si="1"/>
        <v>40000</v>
      </c>
      <c r="U61" s="5"/>
      <c r="V61" s="12">
        <f t="shared" si="3"/>
        <v>40000</v>
      </c>
    </row>
    <row r="62" spans="1:22" s="3" customFormat="1" ht="12">
      <c r="A62" s="5">
        <v>2022</v>
      </c>
      <c r="B62" s="5" t="s">
        <v>233</v>
      </c>
      <c r="C62" s="7">
        <v>548000014</v>
      </c>
      <c r="D62" s="5" t="s">
        <v>152</v>
      </c>
      <c r="E62" s="5" t="s">
        <v>234</v>
      </c>
      <c r="F62" s="5">
        <v>1</v>
      </c>
      <c r="G62" s="5" t="s">
        <v>144</v>
      </c>
      <c r="H62" s="5">
        <v>20000</v>
      </c>
      <c r="I62" s="5" t="s">
        <v>155</v>
      </c>
      <c r="J62" s="5"/>
      <c r="K62" s="5"/>
      <c r="L62" s="5" t="s">
        <v>156</v>
      </c>
      <c r="M62" s="5" t="s">
        <v>158</v>
      </c>
      <c r="N62" s="5" t="s">
        <v>86</v>
      </c>
      <c r="O62" s="5" t="s">
        <v>158</v>
      </c>
      <c r="P62" s="5"/>
      <c r="Q62" s="5"/>
      <c r="R62" s="5" t="s">
        <v>157</v>
      </c>
      <c r="S62" s="10" t="s">
        <v>197</v>
      </c>
      <c r="T62" s="12">
        <f t="shared" si="1"/>
        <v>20000</v>
      </c>
      <c r="U62" s="5">
        <v>18966.75</v>
      </c>
      <c r="V62" s="12">
        <f t="shared" si="3"/>
        <v>1033.25</v>
      </c>
    </row>
    <row r="63" spans="1:22" s="21" customFormat="1" ht="12">
      <c r="A63" s="18">
        <v>2022</v>
      </c>
      <c r="B63" s="18" t="s">
        <v>248</v>
      </c>
      <c r="C63" s="7">
        <v>532900011</v>
      </c>
      <c r="D63" s="7" t="s">
        <v>170</v>
      </c>
      <c r="E63" s="18" t="s">
        <v>236</v>
      </c>
      <c r="F63" s="18">
        <v>1</v>
      </c>
      <c r="G63" s="18" t="s">
        <v>144</v>
      </c>
      <c r="H63" s="18">
        <v>23000</v>
      </c>
      <c r="I63" s="18"/>
      <c r="J63" s="18" t="s">
        <v>155</v>
      </c>
      <c r="K63" s="18"/>
      <c r="L63" s="18" t="s">
        <v>172</v>
      </c>
      <c r="M63" s="18" t="s">
        <v>158</v>
      </c>
      <c r="N63" s="18" t="s">
        <v>76</v>
      </c>
      <c r="O63" s="18" t="s">
        <v>158</v>
      </c>
      <c r="P63" s="18"/>
      <c r="Q63" s="18"/>
      <c r="R63" s="18" t="s">
        <v>157</v>
      </c>
      <c r="S63" s="19" t="s">
        <v>197</v>
      </c>
      <c r="T63" s="20">
        <f t="shared" si="1"/>
        <v>23000</v>
      </c>
      <c r="U63" s="18"/>
      <c r="V63" s="20">
        <f t="shared" si="3"/>
        <v>23000</v>
      </c>
    </row>
    <row r="64" spans="1:22" s="3" customFormat="1" ht="12">
      <c r="A64" s="5">
        <v>2022</v>
      </c>
      <c r="B64" s="5" t="s">
        <v>248</v>
      </c>
      <c r="C64" s="5">
        <v>373600011</v>
      </c>
      <c r="D64" s="6" t="s">
        <v>170</v>
      </c>
      <c r="E64" s="5" t="s">
        <v>237</v>
      </c>
      <c r="F64" s="5">
        <v>1</v>
      </c>
      <c r="G64" s="5" t="s">
        <v>144</v>
      </c>
      <c r="H64" s="5">
        <v>200000</v>
      </c>
      <c r="I64" s="5"/>
      <c r="J64" s="5" t="s">
        <v>155</v>
      </c>
      <c r="K64" s="5"/>
      <c r="L64" s="5" t="s">
        <v>172</v>
      </c>
      <c r="M64" s="5" t="s">
        <v>158</v>
      </c>
      <c r="N64" s="5" t="s">
        <v>76</v>
      </c>
      <c r="O64" s="5" t="s">
        <v>158</v>
      </c>
      <c r="P64" s="5"/>
      <c r="Q64" s="5"/>
      <c r="R64" s="5" t="s">
        <v>157</v>
      </c>
      <c r="S64" s="10" t="s">
        <v>197</v>
      </c>
      <c r="T64" s="12">
        <f t="shared" si="1"/>
        <v>200000</v>
      </c>
      <c r="U64" s="5"/>
      <c r="V64" s="12">
        <f t="shared" si="3"/>
        <v>200000</v>
      </c>
    </row>
    <row r="65" spans="1:22" s="3" customFormat="1" ht="12">
      <c r="A65" s="5">
        <v>2022</v>
      </c>
      <c r="B65" s="5" t="s">
        <v>235</v>
      </c>
      <c r="C65" s="6">
        <v>872900611</v>
      </c>
      <c r="D65" s="6" t="s">
        <v>152</v>
      </c>
      <c r="E65" s="5" t="s">
        <v>238</v>
      </c>
      <c r="F65" s="5">
        <v>1</v>
      </c>
      <c r="G65" s="5" t="s">
        <v>144</v>
      </c>
      <c r="H65" s="5">
        <f>60000-45677.66</f>
        <v>14322.339999999997</v>
      </c>
      <c r="I65" s="5"/>
      <c r="J65" s="5" t="s">
        <v>155</v>
      </c>
      <c r="K65" s="5"/>
      <c r="L65" s="5" t="s">
        <v>156</v>
      </c>
      <c r="M65" s="5" t="s">
        <v>158</v>
      </c>
      <c r="N65" s="5" t="s">
        <v>86</v>
      </c>
      <c r="O65" s="5" t="s">
        <v>158</v>
      </c>
      <c r="P65" s="5"/>
      <c r="Q65" s="5"/>
      <c r="R65" s="5" t="s">
        <v>157</v>
      </c>
      <c r="S65" s="10" t="s">
        <v>197</v>
      </c>
      <c r="T65" s="12">
        <f t="shared" si="1"/>
        <v>14322.339999999997</v>
      </c>
      <c r="U65" s="5"/>
      <c r="V65" s="12">
        <f t="shared" si="3"/>
        <v>14322.339999999997</v>
      </c>
    </row>
    <row r="66" spans="1:22" s="3" customFormat="1" ht="12">
      <c r="A66" s="5">
        <v>2022</v>
      </c>
      <c r="B66" s="5" t="s">
        <v>239</v>
      </c>
      <c r="C66" s="5">
        <v>979900813</v>
      </c>
      <c r="D66" s="5" t="s">
        <v>186</v>
      </c>
      <c r="E66" s="5" t="s">
        <v>240</v>
      </c>
      <c r="F66" s="5">
        <v>1</v>
      </c>
      <c r="G66" s="5" t="s">
        <v>144</v>
      </c>
      <c r="H66" s="5">
        <v>300000</v>
      </c>
      <c r="I66" s="5"/>
      <c r="J66" s="5" t="s">
        <v>155</v>
      </c>
      <c r="K66" s="5" t="s">
        <v>155</v>
      </c>
      <c r="L66" s="5" t="s">
        <v>156</v>
      </c>
      <c r="M66" s="5" t="s">
        <v>158</v>
      </c>
      <c r="N66" s="5" t="s">
        <v>86</v>
      </c>
      <c r="O66" s="5" t="s">
        <v>158</v>
      </c>
      <c r="P66" s="5"/>
      <c r="Q66" s="5"/>
      <c r="R66" s="5" t="s">
        <v>157</v>
      </c>
      <c r="S66" s="10" t="s">
        <v>197</v>
      </c>
      <c r="T66" s="12">
        <f t="shared" si="1"/>
        <v>300000</v>
      </c>
      <c r="U66" s="5">
        <v>175000</v>
      </c>
      <c r="V66" s="20">
        <f t="shared" si="3"/>
        <v>125000</v>
      </c>
    </row>
    <row r="67" spans="1:22" s="3" customFormat="1" ht="12">
      <c r="A67" s="5">
        <v>2022</v>
      </c>
      <c r="B67" s="5" t="s">
        <v>239</v>
      </c>
      <c r="C67" s="5">
        <v>4294200119</v>
      </c>
      <c r="D67" s="5" t="s">
        <v>186</v>
      </c>
      <c r="E67" s="5" t="s">
        <v>241</v>
      </c>
      <c r="F67" s="5">
        <v>1</v>
      </c>
      <c r="G67" s="5" t="s">
        <v>144</v>
      </c>
      <c r="H67" s="5">
        <v>20000</v>
      </c>
      <c r="I67" s="5"/>
      <c r="J67" s="5" t="s">
        <v>155</v>
      </c>
      <c r="K67" s="5"/>
      <c r="L67" s="5" t="s">
        <v>156</v>
      </c>
      <c r="M67" s="5" t="s">
        <v>166</v>
      </c>
      <c r="N67" s="5" t="s">
        <v>38</v>
      </c>
      <c r="O67" s="5" t="s">
        <v>158</v>
      </c>
      <c r="P67" s="5"/>
      <c r="Q67" s="5"/>
      <c r="R67" s="5" t="s">
        <v>157</v>
      </c>
      <c r="S67" s="10" t="s">
        <v>197</v>
      </c>
      <c r="T67" s="12">
        <f t="shared" si="1"/>
        <v>20000</v>
      </c>
      <c r="U67" s="5">
        <v>19998.778</v>
      </c>
      <c r="V67" s="12">
        <f t="shared" si="3"/>
        <v>1.2220000000015716</v>
      </c>
    </row>
    <row r="68" spans="1:22" s="3" customFormat="1" ht="12">
      <c r="A68" s="5">
        <v>2022</v>
      </c>
      <c r="B68" s="5" t="s">
        <v>239</v>
      </c>
      <c r="C68" s="5">
        <v>374400011</v>
      </c>
      <c r="D68" s="5" t="s">
        <v>186</v>
      </c>
      <c r="E68" s="5" t="s">
        <v>242</v>
      </c>
      <c r="F68" s="5">
        <v>1</v>
      </c>
      <c r="G68" s="5" t="s">
        <v>144</v>
      </c>
      <c r="H68" s="5">
        <v>6000</v>
      </c>
      <c r="I68" s="5"/>
      <c r="J68" s="5" t="s">
        <v>155</v>
      </c>
      <c r="K68" s="5"/>
      <c r="L68" s="5" t="s">
        <v>156</v>
      </c>
      <c r="M68" s="5" t="s">
        <v>158</v>
      </c>
      <c r="N68" s="5" t="s">
        <v>66</v>
      </c>
      <c r="O68" s="5" t="s">
        <v>158</v>
      </c>
      <c r="P68" s="5"/>
      <c r="Q68" s="5"/>
      <c r="R68" s="5" t="s">
        <v>157</v>
      </c>
      <c r="S68" s="10" t="s">
        <v>197</v>
      </c>
      <c r="T68" s="12">
        <f t="shared" si="1"/>
        <v>6000</v>
      </c>
      <c r="U68" s="5">
        <v>5316.75</v>
      </c>
      <c r="V68" s="12">
        <f t="shared" si="3"/>
        <v>683.25</v>
      </c>
    </row>
    <row r="69" spans="1:22" s="3" customFormat="1" ht="12">
      <c r="A69" s="5">
        <v>2022</v>
      </c>
      <c r="B69" s="5" t="s">
        <v>243</v>
      </c>
      <c r="C69" s="5">
        <v>471732011</v>
      </c>
      <c r="D69" s="5" t="s">
        <v>186</v>
      </c>
      <c r="E69" s="5" t="s">
        <v>244</v>
      </c>
      <c r="F69" s="5">
        <v>1</v>
      </c>
      <c r="G69" s="5" t="s">
        <v>144</v>
      </c>
      <c r="H69" s="5">
        <v>17000</v>
      </c>
      <c r="I69" s="5" t="s">
        <v>155</v>
      </c>
      <c r="J69" s="5"/>
      <c r="K69" s="5"/>
      <c r="L69" s="5" t="s">
        <v>156</v>
      </c>
      <c r="M69" s="5" t="s">
        <v>158</v>
      </c>
      <c r="N69" s="5" t="s">
        <v>86</v>
      </c>
      <c r="O69" s="5" t="s">
        <v>158</v>
      </c>
      <c r="P69" s="5"/>
      <c r="Q69" s="5"/>
      <c r="R69" s="5" t="s">
        <v>157</v>
      </c>
      <c r="S69" s="10" t="s">
        <v>197</v>
      </c>
      <c r="T69" s="12">
        <f t="shared" si="1"/>
        <v>17000</v>
      </c>
      <c r="U69" s="5"/>
      <c r="V69" s="12">
        <f t="shared" si="3"/>
        <v>17000</v>
      </c>
    </row>
    <row r="70" spans="1:22" s="3" customFormat="1" ht="12">
      <c r="A70" s="5">
        <v>2022</v>
      </c>
      <c r="B70" s="5" t="s">
        <v>243</v>
      </c>
      <c r="C70" s="5">
        <v>429990215</v>
      </c>
      <c r="D70" s="5" t="s">
        <v>186</v>
      </c>
      <c r="E70" s="5" t="s">
        <v>245</v>
      </c>
      <c r="F70" s="5">
        <v>1</v>
      </c>
      <c r="G70" s="5" t="s">
        <v>144</v>
      </c>
      <c r="H70" s="5">
        <v>350000</v>
      </c>
      <c r="I70" s="5"/>
      <c r="J70" s="5" t="s">
        <v>155</v>
      </c>
      <c r="K70" s="5"/>
      <c r="L70" s="5" t="s">
        <v>156</v>
      </c>
      <c r="M70" s="5" t="s">
        <v>158</v>
      </c>
      <c r="N70" s="5" t="s">
        <v>86</v>
      </c>
      <c r="O70" s="5" t="s">
        <v>158</v>
      </c>
      <c r="P70" s="5"/>
      <c r="Q70" s="5"/>
      <c r="R70" s="5" t="s">
        <v>157</v>
      </c>
      <c r="S70" s="10" t="s">
        <v>197</v>
      </c>
      <c r="T70" s="12">
        <f t="shared" si="1"/>
        <v>350000</v>
      </c>
      <c r="U70" s="5">
        <v>333384</v>
      </c>
      <c r="V70" s="20">
        <f t="shared" si="3"/>
        <v>16616</v>
      </c>
    </row>
    <row r="71" spans="1:22" s="3" customFormat="1" ht="12">
      <c r="A71" s="5">
        <v>2022</v>
      </c>
      <c r="B71" s="5" t="s">
        <v>243</v>
      </c>
      <c r="C71" s="6">
        <v>429990215</v>
      </c>
      <c r="D71" s="5" t="s">
        <v>186</v>
      </c>
      <c r="E71" s="5" t="s">
        <v>246</v>
      </c>
      <c r="F71" s="5">
        <v>1</v>
      </c>
      <c r="G71" s="5" t="s">
        <v>144</v>
      </c>
      <c r="H71" s="5">
        <v>9000</v>
      </c>
      <c r="I71" s="5" t="s">
        <v>155</v>
      </c>
      <c r="J71" s="5"/>
      <c r="K71" s="5"/>
      <c r="L71" s="5" t="s">
        <v>156</v>
      </c>
      <c r="M71" s="5" t="s">
        <v>158</v>
      </c>
      <c r="N71" s="5" t="s">
        <v>86</v>
      </c>
      <c r="O71" s="5" t="s">
        <v>158</v>
      </c>
      <c r="P71" s="5"/>
      <c r="Q71" s="5"/>
      <c r="R71" s="5" t="s">
        <v>157</v>
      </c>
      <c r="S71" s="10" t="s">
        <v>197</v>
      </c>
      <c r="T71" s="12">
        <f t="shared" si="1"/>
        <v>9000</v>
      </c>
      <c r="U71" s="5"/>
      <c r="V71" s="12">
        <f t="shared" si="3"/>
        <v>9000</v>
      </c>
    </row>
    <row r="72" spans="1:22" s="3" customFormat="1" ht="12">
      <c r="A72" s="5">
        <v>2022</v>
      </c>
      <c r="B72" s="5" t="s">
        <v>243</v>
      </c>
      <c r="C72" s="6">
        <v>429990215</v>
      </c>
      <c r="D72" s="5" t="s">
        <v>186</v>
      </c>
      <c r="E72" s="5" t="s">
        <v>247</v>
      </c>
      <c r="F72" s="5">
        <v>1</v>
      </c>
      <c r="G72" s="5" t="s">
        <v>144</v>
      </c>
      <c r="H72" s="5">
        <v>12000</v>
      </c>
      <c r="I72" s="5" t="s">
        <v>155</v>
      </c>
      <c r="J72" s="5"/>
      <c r="K72" s="5"/>
      <c r="L72" s="5" t="s">
        <v>156</v>
      </c>
      <c r="M72" s="5" t="s">
        <v>158</v>
      </c>
      <c r="N72" s="5" t="s">
        <v>86</v>
      </c>
      <c r="O72" s="5" t="s">
        <v>158</v>
      </c>
      <c r="P72" s="5"/>
      <c r="Q72" s="5"/>
      <c r="R72" s="5" t="s">
        <v>157</v>
      </c>
      <c r="S72" s="10" t="s">
        <v>197</v>
      </c>
      <c r="T72" s="12">
        <f t="shared" si="1"/>
        <v>12000</v>
      </c>
      <c r="U72" s="5"/>
      <c r="V72" s="12">
        <f t="shared" si="3"/>
        <v>12000</v>
      </c>
    </row>
    <row r="73" spans="1:22" s="3" customFormat="1" ht="12">
      <c r="A73" s="5">
        <v>2022</v>
      </c>
      <c r="B73" s="5" t="s">
        <v>248</v>
      </c>
      <c r="C73" s="5">
        <v>979900815</v>
      </c>
      <c r="D73" s="5" t="s">
        <v>170</v>
      </c>
      <c r="E73" s="5" t="s">
        <v>249</v>
      </c>
      <c r="F73" s="5">
        <v>1</v>
      </c>
      <c r="G73" s="5" t="s">
        <v>144</v>
      </c>
      <c r="H73" s="5">
        <v>500000</v>
      </c>
      <c r="I73" s="5"/>
      <c r="J73" s="5" t="s">
        <v>155</v>
      </c>
      <c r="K73" s="5"/>
      <c r="L73" s="5" t="s">
        <v>172</v>
      </c>
      <c r="M73" s="5" t="s">
        <v>158</v>
      </c>
      <c r="N73" s="5" t="s">
        <v>60</v>
      </c>
      <c r="O73" s="5" t="s">
        <v>158</v>
      </c>
      <c r="P73" s="5"/>
      <c r="Q73" s="5"/>
      <c r="R73" s="5" t="s">
        <v>157</v>
      </c>
      <c r="S73" s="10" t="s">
        <v>197</v>
      </c>
      <c r="T73" s="12">
        <f t="shared" si="1"/>
        <v>500000</v>
      </c>
      <c r="U73" s="23">
        <v>454450.07</v>
      </c>
      <c r="V73" s="12">
        <f t="shared" si="3"/>
        <v>45549.92999999999</v>
      </c>
    </row>
    <row r="74" spans="1:22" s="3" customFormat="1" ht="12">
      <c r="A74" s="5">
        <v>2022</v>
      </c>
      <c r="B74" s="5" t="s">
        <v>204</v>
      </c>
      <c r="C74" s="6">
        <v>3699004510</v>
      </c>
      <c r="D74" s="5" t="s">
        <v>186</v>
      </c>
      <c r="E74" s="5" t="s">
        <v>250</v>
      </c>
      <c r="F74" s="5">
        <v>1</v>
      </c>
      <c r="G74" s="5" t="s">
        <v>144</v>
      </c>
      <c r="H74" s="5">
        <v>20000</v>
      </c>
      <c r="I74" s="5"/>
      <c r="J74" s="5" t="s">
        <v>155</v>
      </c>
      <c r="K74" s="5"/>
      <c r="L74" s="5" t="s">
        <v>156</v>
      </c>
      <c r="M74" s="5" t="s">
        <v>158</v>
      </c>
      <c r="N74" s="5" t="s">
        <v>86</v>
      </c>
      <c r="O74" s="5" t="s">
        <v>158</v>
      </c>
      <c r="P74" s="5"/>
      <c r="Q74" s="5"/>
      <c r="R74" s="5" t="s">
        <v>157</v>
      </c>
      <c r="S74" s="10" t="s">
        <v>197</v>
      </c>
      <c r="T74" s="12">
        <f t="shared" si="1"/>
        <v>20000</v>
      </c>
      <c r="U74" s="5"/>
      <c r="V74" s="12">
        <f t="shared" si="3"/>
        <v>20000</v>
      </c>
    </row>
    <row r="75" spans="1:22" s="3" customFormat="1" ht="12">
      <c r="A75" s="5">
        <v>2022</v>
      </c>
      <c r="B75" s="5" t="s">
        <v>243</v>
      </c>
      <c r="C75" s="6">
        <v>429990215</v>
      </c>
      <c r="D75" s="5" t="s">
        <v>186</v>
      </c>
      <c r="E75" s="5" t="s">
        <v>251</v>
      </c>
      <c r="F75" s="5">
        <v>1</v>
      </c>
      <c r="G75" s="5" t="s">
        <v>144</v>
      </c>
      <c r="H75" s="5">
        <v>350</v>
      </c>
      <c r="I75" s="5"/>
      <c r="J75" s="5" t="s">
        <v>155</v>
      </c>
      <c r="K75" s="5" t="s">
        <v>155</v>
      </c>
      <c r="L75" s="5" t="s">
        <v>156</v>
      </c>
      <c r="M75" s="5" t="s">
        <v>158</v>
      </c>
      <c r="N75" s="5" t="s">
        <v>66</v>
      </c>
      <c r="O75" s="5" t="s">
        <v>158</v>
      </c>
      <c r="P75" s="5"/>
      <c r="Q75" s="5"/>
      <c r="R75" s="5" t="s">
        <v>157</v>
      </c>
      <c r="S75" s="10" t="s">
        <v>197</v>
      </c>
      <c r="T75" s="12">
        <f t="shared" si="1"/>
        <v>350</v>
      </c>
      <c r="U75" s="5"/>
      <c r="V75" s="12">
        <f t="shared" si="3"/>
        <v>350</v>
      </c>
    </row>
    <row r="76" spans="1:22" s="3" customFormat="1" ht="12">
      <c r="A76" s="5">
        <v>2022</v>
      </c>
      <c r="B76" s="5" t="s">
        <v>248</v>
      </c>
      <c r="C76" s="5">
        <v>532900011</v>
      </c>
      <c r="D76" s="5" t="s">
        <v>170</v>
      </c>
      <c r="E76" s="5" t="s">
        <v>252</v>
      </c>
      <c r="F76" s="5">
        <v>1</v>
      </c>
      <c r="G76" s="5" t="s">
        <v>144</v>
      </c>
      <c r="H76" s="5">
        <f>600000-40883.45+40804.67</f>
        <v>599921.2200000001</v>
      </c>
      <c r="I76" s="5"/>
      <c r="J76" s="5" t="s">
        <v>155</v>
      </c>
      <c r="K76" s="5" t="s">
        <v>155</v>
      </c>
      <c r="L76" s="5" t="s">
        <v>172</v>
      </c>
      <c r="M76" s="5" t="s">
        <v>158</v>
      </c>
      <c r="N76" s="5" t="s">
        <v>60</v>
      </c>
      <c r="O76" s="5" t="s">
        <v>158</v>
      </c>
      <c r="P76" s="5"/>
      <c r="Q76" s="5"/>
      <c r="R76" s="5" t="s">
        <v>157</v>
      </c>
      <c r="S76" s="10" t="s">
        <v>197</v>
      </c>
      <c r="T76" s="12">
        <f t="shared" si="1"/>
        <v>599921.2200000001</v>
      </c>
      <c r="U76" s="23">
        <v>591020.12</v>
      </c>
      <c r="V76" s="12">
        <f t="shared" si="3"/>
        <v>8901.100000000093</v>
      </c>
    </row>
    <row r="77" spans="1:22" s="30" customFormat="1" ht="12">
      <c r="A77" s="27">
        <v>2022</v>
      </c>
      <c r="B77" s="27" t="s">
        <v>248</v>
      </c>
      <c r="C77" s="27">
        <v>532900011</v>
      </c>
      <c r="D77" s="27" t="s">
        <v>170</v>
      </c>
      <c r="E77" s="27" t="s">
        <v>342</v>
      </c>
      <c r="F77" s="27">
        <v>1</v>
      </c>
      <c r="G77" s="27" t="s">
        <v>144</v>
      </c>
      <c r="H77" s="29">
        <f>453872.64+45677.66</f>
        <v>499550.30000000005</v>
      </c>
      <c r="I77" s="27"/>
      <c r="J77" s="27"/>
      <c r="K77" s="27" t="s">
        <v>155</v>
      </c>
      <c r="L77" s="27" t="s">
        <v>172</v>
      </c>
      <c r="M77" s="27" t="s">
        <v>158</v>
      </c>
      <c r="N77" s="27" t="s">
        <v>60</v>
      </c>
      <c r="O77" s="27" t="s">
        <v>158</v>
      </c>
      <c r="P77" s="27"/>
      <c r="Q77" s="27"/>
      <c r="R77" s="27" t="s">
        <v>157</v>
      </c>
      <c r="S77" s="28" t="s">
        <v>197</v>
      </c>
      <c r="T77" s="29">
        <f t="shared" si="1"/>
        <v>499550.30000000005</v>
      </c>
      <c r="U77" s="23"/>
      <c r="V77" s="29">
        <f t="shared" si="3"/>
        <v>499550.30000000005</v>
      </c>
    </row>
    <row r="78" spans="1:22" s="3" customFormat="1" ht="12">
      <c r="A78" s="5">
        <v>2022</v>
      </c>
      <c r="B78" s="5" t="s">
        <v>229</v>
      </c>
      <c r="C78" s="31">
        <v>891211016</v>
      </c>
      <c r="D78" s="5" t="s">
        <v>186</v>
      </c>
      <c r="E78" s="5" t="s">
        <v>253</v>
      </c>
      <c r="F78" s="5">
        <v>1</v>
      </c>
      <c r="G78" s="5" t="s">
        <v>144</v>
      </c>
      <c r="H78" s="5">
        <v>30000</v>
      </c>
      <c r="I78" s="5" t="s">
        <v>155</v>
      </c>
      <c r="J78" s="5"/>
      <c r="K78" s="5"/>
      <c r="L78" s="5" t="s">
        <v>156</v>
      </c>
      <c r="M78" s="5" t="s">
        <v>158</v>
      </c>
      <c r="N78" s="5" t="s">
        <v>86</v>
      </c>
      <c r="O78" s="5" t="s">
        <v>158</v>
      </c>
      <c r="P78" s="5"/>
      <c r="Q78" s="5"/>
      <c r="R78" s="5" t="s">
        <v>157</v>
      </c>
      <c r="S78" s="10" t="s">
        <v>159</v>
      </c>
      <c r="T78" s="12">
        <f t="shared" si="1"/>
        <v>30000</v>
      </c>
      <c r="U78" s="18">
        <v>12100</v>
      </c>
      <c r="V78" s="12">
        <f t="shared" si="3"/>
        <v>17900</v>
      </c>
    </row>
    <row r="79" spans="1:22" s="3" customFormat="1" ht="15" customHeight="1">
      <c r="A79" s="43" t="s">
        <v>321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5"/>
      <c r="T79" s="16">
        <f>SUM(T80:T102)</f>
        <v>558905</v>
      </c>
      <c r="U79" s="5"/>
      <c r="V79" s="12">
        <f>SUM(V80:V102)</f>
        <v>183538.61</v>
      </c>
    </row>
    <row r="80" spans="1:22" s="3" customFormat="1" ht="12">
      <c r="A80" s="5">
        <v>2022</v>
      </c>
      <c r="B80" s="5" t="s">
        <v>229</v>
      </c>
      <c r="C80" s="5">
        <v>321991317</v>
      </c>
      <c r="D80" s="5" t="s">
        <v>186</v>
      </c>
      <c r="E80" s="5" t="s">
        <v>254</v>
      </c>
      <c r="F80" s="5">
        <v>3000</v>
      </c>
      <c r="G80" s="5" t="s">
        <v>144</v>
      </c>
      <c r="H80" s="5">
        <v>5</v>
      </c>
      <c r="I80" s="5"/>
      <c r="J80" s="5" t="s">
        <v>155</v>
      </c>
      <c r="K80" s="5"/>
      <c r="L80" s="5" t="s">
        <v>156</v>
      </c>
      <c r="M80" s="5" t="s">
        <v>158</v>
      </c>
      <c r="N80" s="5" t="s">
        <v>86</v>
      </c>
      <c r="O80" s="5" t="s">
        <v>158</v>
      </c>
      <c r="P80" s="5"/>
      <c r="Q80" s="5"/>
      <c r="R80" s="5" t="s">
        <v>157</v>
      </c>
      <c r="S80" s="10" t="s">
        <v>159</v>
      </c>
      <c r="T80" s="12">
        <f t="shared" si="1"/>
        <v>15000</v>
      </c>
      <c r="U80" s="5">
        <v>6000</v>
      </c>
      <c r="V80" s="12">
        <f t="shared" si="3"/>
        <v>9000</v>
      </c>
    </row>
    <row r="81" spans="1:22" s="3" customFormat="1" ht="12">
      <c r="A81" s="5">
        <v>2022</v>
      </c>
      <c r="B81" s="5" t="s">
        <v>229</v>
      </c>
      <c r="C81" s="5">
        <v>326000049</v>
      </c>
      <c r="D81" s="5" t="s">
        <v>186</v>
      </c>
      <c r="E81" s="5" t="s">
        <v>255</v>
      </c>
      <c r="F81" s="5">
        <v>1</v>
      </c>
      <c r="G81" s="5" t="s">
        <v>144</v>
      </c>
      <c r="H81" s="5">
        <v>25000</v>
      </c>
      <c r="I81" s="5" t="s">
        <v>155</v>
      </c>
      <c r="J81" s="5"/>
      <c r="K81" s="5"/>
      <c r="L81" s="5" t="s">
        <v>156</v>
      </c>
      <c r="M81" s="5" t="s">
        <v>158</v>
      </c>
      <c r="N81" s="5" t="s">
        <v>86</v>
      </c>
      <c r="O81" s="5" t="s">
        <v>158</v>
      </c>
      <c r="P81" s="5"/>
      <c r="Q81" s="5"/>
      <c r="R81" s="5" t="s">
        <v>157</v>
      </c>
      <c r="S81" s="10" t="s">
        <v>159</v>
      </c>
      <c r="T81" s="12">
        <f t="shared" si="1"/>
        <v>25000</v>
      </c>
      <c r="U81" s="5">
        <v>1310</v>
      </c>
      <c r="V81" s="12">
        <f t="shared" si="3"/>
        <v>23690</v>
      </c>
    </row>
    <row r="82" spans="1:22" s="3" customFormat="1" ht="12">
      <c r="A82" s="5">
        <v>2022</v>
      </c>
      <c r="B82" s="5" t="s">
        <v>219</v>
      </c>
      <c r="C82" s="5">
        <v>731250014</v>
      </c>
      <c r="D82" s="5" t="s">
        <v>152</v>
      </c>
      <c r="E82" s="5" t="s">
        <v>256</v>
      </c>
      <c r="F82" s="5">
        <v>1</v>
      </c>
      <c r="G82" s="5" t="s">
        <v>144</v>
      </c>
      <c r="H82" s="5">
        <v>5000</v>
      </c>
      <c r="I82" s="5"/>
      <c r="J82" s="5" t="s">
        <v>155</v>
      </c>
      <c r="K82" s="5"/>
      <c r="L82" s="5" t="s">
        <v>156</v>
      </c>
      <c r="M82" s="5" t="s">
        <v>158</v>
      </c>
      <c r="N82" s="5" t="s">
        <v>66</v>
      </c>
      <c r="O82" s="5" t="s">
        <v>158</v>
      </c>
      <c r="P82" s="5"/>
      <c r="Q82" s="5"/>
      <c r="R82" s="5" t="s">
        <v>157</v>
      </c>
      <c r="S82" s="10" t="s">
        <v>159</v>
      </c>
      <c r="T82" s="12">
        <f t="shared" si="1"/>
        <v>5000</v>
      </c>
      <c r="U82" s="5">
        <v>4980</v>
      </c>
      <c r="V82" s="12">
        <f t="shared" si="3"/>
        <v>20</v>
      </c>
    </row>
    <row r="83" spans="1:22" s="3" customFormat="1" ht="12">
      <c r="A83" s="5">
        <v>2022</v>
      </c>
      <c r="B83" s="5" t="s">
        <v>229</v>
      </c>
      <c r="C83" s="5">
        <v>891211016</v>
      </c>
      <c r="D83" s="5" t="s">
        <v>186</v>
      </c>
      <c r="E83" s="5" t="s">
        <v>257</v>
      </c>
      <c r="F83" s="5">
        <v>1</v>
      </c>
      <c r="G83" s="5" t="s">
        <v>144</v>
      </c>
      <c r="H83" s="5">
        <v>25000</v>
      </c>
      <c r="I83" s="5"/>
      <c r="J83" s="5"/>
      <c r="K83" s="5" t="s">
        <v>155</v>
      </c>
      <c r="L83" s="5" t="s">
        <v>156</v>
      </c>
      <c r="M83" s="5" t="s">
        <v>158</v>
      </c>
      <c r="N83" s="5" t="s">
        <v>86</v>
      </c>
      <c r="O83" s="5" t="s">
        <v>158</v>
      </c>
      <c r="P83" s="5"/>
      <c r="Q83" s="5"/>
      <c r="R83" s="5" t="s">
        <v>157</v>
      </c>
      <c r="S83" s="10" t="s">
        <v>159</v>
      </c>
      <c r="T83" s="12">
        <f t="shared" si="1"/>
        <v>25000</v>
      </c>
      <c r="U83" s="5">
        <v>15599.53</v>
      </c>
      <c r="V83" s="12">
        <f t="shared" si="3"/>
        <v>9400.47</v>
      </c>
    </row>
    <row r="84" spans="1:22" s="3" customFormat="1" ht="12">
      <c r="A84" s="5">
        <v>2022</v>
      </c>
      <c r="B84" s="6" t="s">
        <v>229</v>
      </c>
      <c r="C84" s="6">
        <v>3627012110</v>
      </c>
      <c r="D84" s="6" t="s">
        <v>186</v>
      </c>
      <c r="E84" s="6" t="s">
        <v>258</v>
      </c>
      <c r="F84" s="5">
        <v>1</v>
      </c>
      <c r="G84" s="5" t="s">
        <v>144</v>
      </c>
      <c r="H84" s="5">
        <v>7500</v>
      </c>
      <c r="I84" s="5" t="s">
        <v>155</v>
      </c>
      <c r="J84" s="5"/>
      <c r="K84" s="5"/>
      <c r="L84" s="5" t="s">
        <v>156</v>
      </c>
      <c r="M84" s="5" t="s">
        <v>158</v>
      </c>
      <c r="N84" s="5" t="s">
        <v>86</v>
      </c>
      <c r="O84" s="5" t="s">
        <v>158</v>
      </c>
      <c r="P84" s="5"/>
      <c r="Q84" s="5"/>
      <c r="R84" s="5" t="s">
        <v>157</v>
      </c>
      <c r="S84" s="10" t="s">
        <v>159</v>
      </c>
      <c r="T84" s="12">
        <f aca="true" t="shared" si="4" ref="T84:T100">+F84*H84</f>
        <v>7500</v>
      </c>
      <c r="U84" s="5">
        <v>3429</v>
      </c>
      <c r="V84" s="12">
        <f t="shared" si="3"/>
        <v>4071</v>
      </c>
    </row>
    <row r="85" spans="1:22" s="3" customFormat="1" ht="12">
      <c r="A85" s="5">
        <v>2022</v>
      </c>
      <c r="B85" s="6" t="s">
        <v>193</v>
      </c>
      <c r="C85" s="6">
        <v>481500217</v>
      </c>
      <c r="D85" s="6" t="s">
        <v>186</v>
      </c>
      <c r="E85" s="6" t="s">
        <v>259</v>
      </c>
      <c r="F85" s="5">
        <v>3000</v>
      </c>
      <c r="G85" s="5" t="s">
        <v>144</v>
      </c>
      <c r="H85" s="5">
        <v>1</v>
      </c>
      <c r="I85" s="5" t="s">
        <v>155</v>
      </c>
      <c r="J85" s="5"/>
      <c r="K85" s="5"/>
      <c r="L85" s="5" t="s">
        <v>156</v>
      </c>
      <c r="M85" s="5" t="s">
        <v>158</v>
      </c>
      <c r="N85" s="5" t="s">
        <v>66</v>
      </c>
      <c r="O85" s="5" t="s">
        <v>158</v>
      </c>
      <c r="P85" s="5"/>
      <c r="Q85" s="5"/>
      <c r="R85" s="5" t="s">
        <v>157</v>
      </c>
      <c r="S85" s="10" t="s">
        <v>159</v>
      </c>
      <c r="T85" s="12">
        <f t="shared" si="4"/>
        <v>3000</v>
      </c>
      <c r="U85" s="5">
        <v>2940</v>
      </c>
      <c r="V85" s="12">
        <f t="shared" si="3"/>
        <v>60</v>
      </c>
    </row>
    <row r="86" spans="1:22" s="3" customFormat="1" ht="12">
      <c r="A86" s="5">
        <v>2022</v>
      </c>
      <c r="B86" s="6" t="s">
        <v>200</v>
      </c>
      <c r="C86" s="6">
        <v>4642000112</v>
      </c>
      <c r="D86" s="6" t="s">
        <v>186</v>
      </c>
      <c r="E86" s="6" t="s">
        <v>260</v>
      </c>
      <c r="F86" s="5">
        <v>50</v>
      </c>
      <c r="G86" s="5" t="s">
        <v>144</v>
      </c>
      <c r="H86" s="5">
        <v>34</v>
      </c>
      <c r="I86" s="5"/>
      <c r="J86" s="5" t="s">
        <v>155</v>
      </c>
      <c r="K86" s="5"/>
      <c r="L86" s="5" t="s">
        <v>156</v>
      </c>
      <c r="M86" s="5" t="s">
        <v>158</v>
      </c>
      <c r="N86" s="5" t="s">
        <v>66</v>
      </c>
      <c r="O86" s="5" t="s">
        <v>158</v>
      </c>
      <c r="P86" s="5"/>
      <c r="Q86" s="5"/>
      <c r="R86" s="5" t="s">
        <v>157</v>
      </c>
      <c r="S86" s="10" t="s">
        <v>159</v>
      </c>
      <c r="T86" s="12">
        <f t="shared" si="4"/>
        <v>1700</v>
      </c>
      <c r="U86" s="5"/>
      <c r="V86" s="12">
        <f t="shared" si="3"/>
        <v>1700</v>
      </c>
    </row>
    <row r="87" spans="1:22" s="3" customFormat="1" ht="12">
      <c r="A87" s="5">
        <v>2022</v>
      </c>
      <c r="B87" s="6" t="s">
        <v>200</v>
      </c>
      <c r="C87" s="6">
        <v>473310011</v>
      </c>
      <c r="D87" s="6" t="s">
        <v>186</v>
      </c>
      <c r="E87" s="6" t="s">
        <v>261</v>
      </c>
      <c r="F87" s="5">
        <v>50</v>
      </c>
      <c r="G87" s="5" t="s">
        <v>144</v>
      </c>
      <c r="H87" s="5">
        <v>34</v>
      </c>
      <c r="I87" s="5"/>
      <c r="J87" s="5" t="s">
        <v>155</v>
      </c>
      <c r="K87" s="5"/>
      <c r="L87" s="5" t="s">
        <v>156</v>
      </c>
      <c r="M87" s="5" t="s">
        <v>158</v>
      </c>
      <c r="N87" s="5" t="s">
        <v>66</v>
      </c>
      <c r="O87" s="5" t="s">
        <v>158</v>
      </c>
      <c r="P87" s="5"/>
      <c r="Q87" s="5"/>
      <c r="R87" s="5" t="s">
        <v>157</v>
      </c>
      <c r="S87" s="10" t="s">
        <v>159</v>
      </c>
      <c r="T87" s="12">
        <f t="shared" si="4"/>
        <v>1700</v>
      </c>
      <c r="U87" s="5"/>
      <c r="V87" s="12">
        <f t="shared" si="3"/>
        <v>1700</v>
      </c>
    </row>
    <row r="88" spans="1:22" s="3" customFormat="1" ht="12">
      <c r="A88" s="5">
        <v>2022</v>
      </c>
      <c r="B88" s="6" t="s">
        <v>200</v>
      </c>
      <c r="C88" s="6">
        <v>3627012110</v>
      </c>
      <c r="D88" s="6" t="s">
        <v>186</v>
      </c>
      <c r="E88" s="6" t="s">
        <v>262</v>
      </c>
      <c r="F88" s="5">
        <v>100</v>
      </c>
      <c r="G88" s="5" t="s">
        <v>144</v>
      </c>
      <c r="H88" s="5">
        <v>32</v>
      </c>
      <c r="I88" s="5" t="s">
        <v>155</v>
      </c>
      <c r="J88" s="5"/>
      <c r="K88" s="5"/>
      <c r="L88" s="5" t="s">
        <v>156</v>
      </c>
      <c r="M88" s="5" t="s">
        <v>158</v>
      </c>
      <c r="N88" s="5" t="s">
        <v>66</v>
      </c>
      <c r="O88" s="5" t="s">
        <v>158</v>
      </c>
      <c r="P88" s="5"/>
      <c r="Q88" s="5"/>
      <c r="R88" s="5" t="s">
        <v>157</v>
      </c>
      <c r="S88" s="10" t="s">
        <v>159</v>
      </c>
      <c r="T88" s="12">
        <f t="shared" si="4"/>
        <v>3200</v>
      </c>
      <c r="U88" s="5">
        <v>2400</v>
      </c>
      <c r="V88" s="12">
        <f t="shared" si="3"/>
        <v>800</v>
      </c>
    </row>
    <row r="89" spans="1:22" s="3" customFormat="1" ht="12">
      <c r="A89" s="5">
        <v>2022</v>
      </c>
      <c r="B89" s="6" t="s">
        <v>204</v>
      </c>
      <c r="C89" s="32">
        <v>472200611</v>
      </c>
      <c r="D89" s="6" t="s">
        <v>186</v>
      </c>
      <c r="E89" s="6" t="s">
        <v>263</v>
      </c>
      <c r="F89" s="5">
        <v>50</v>
      </c>
      <c r="G89" s="5" t="s">
        <v>144</v>
      </c>
      <c r="H89" s="5">
        <v>241</v>
      </c>
      <c r="I89" s="5"/>
      <c r="J89" s="5" t="s">
        <v>155</v>
      </c>
      <c r="K89" s="5"/>
      <c r="L89" s="5" t="s">
        <v>156</v>
      </c>
      <c r="M89" s="5" t="s">
        <v>158</v>
      </c>
      <c r="N89" s="5" t="s">
        <v>86</v>
      </c>
      <c r="O89" s="5" t="s">
        <v>158</v>
      </c>
      <c r="P89" s="5"/>
      <c r="Q89" s="5"/>
      <c r="R89" s="5" t="s">
        <v>157</v>
      </c>
      <c r="S89" s="10" t="s">
        <v>197</v>
      </c>
      <c r="T89" s="12">
        <f t="shared" si="4"/>
        <v>12050</v>
      </c>
      <c r="U89" s="5"/>
      <c r="V89" s="12">
        <f t="shared" si="3"/>
        <v>12050</v>
      </c>
    </row>
    <row r="90" spans="1:22" s="3" customFormat="1" ht="12">
      <c r="A90" s="5">
        <v>2022</v>
      </c>
      <c r="B90" s="5" t="s">
        <v>204</v>
      </c>
      <c r="C90" s="5">
        <v>447600013</v>
      </c>
      <c r="D90" s="5" t="s">
        <v>186</v>
      </c>
      <c r="E90" s="5" t="s">
        <v>264</v>
      </c>
      <c r="F90" s="5">
        <v>8</v>
      </c>
      <c r="G90" s="5" t="s">
        <v>144</v>
      </c>
      <c r="H90" s="5">
        <v>331</v>
      </c>
      <c r="I90" s="5"/>
      <c r="J90" s="5" t="s">
        <v>155</v>
      </c>
      <c r="K90" s="5"/>
      <c r="L90" s="5" t="s">
        <v>156</v>
      </c>
      <c r="M90" s="5" t="s">
        <v>158</v>
      </c>
      <c r="N90" s="5" t="s">
        <v>66</v>
      </c>
      <c r="O90" s="5" t="s">
        <v>158</v>
      </c>
      <c r="P90" s="5"/>
      <c r="Q90" s="5"/>
      <c r="R90" s="5" t="s">
        <v>157</v>
      </c>
      <c r="S90" s="10" t="s">
        <v>197</v>
      </c>
      <c r="T90" s="12">
        <f t="shared" si="4"/>
        <v>2648</v>
      </c>
      <c r="U90" s="5"/>
      <c r="V90" s="12">
        <f t="shared" si="3"/>
        <v>2648</v>
      </c>
    </row>
    <row r="91" spans="1:22" s="3" customFormat="1" ht="12">
      <c r="A91" s="5">
        <v>2022</v>
      </c>
      <c r="B91" s="5" t="s">
        <v>204</v>
      </c>
      <c r="C91" s="5">
        <v>836100021</v>
      </c>
      <c r="D91" s="5" t="s">
        <v>186</v>
      </c>
      <c r="E91" s="5" t="s">
        <v>265</v>
      </c>
      <c r="F91" s="5">
        <v>50</v>
      </c>
      <c r="G91" s="5" t="s">
        <v>144</v>
      </c>
      <c r="H91" s="5">
        <v>150</v>
      </c>
      <c r="I91" s="5"/>
      <c r="J91" s="5" t="s">
        <v>155</v>
      </c>
      <c r="K91" s="5"/>
      <c r="L91" s="5" t="s">
        <v>156</v>
      </c>
      <c r="M91" s="5" t="s">
        <v>158</v>
      </c>
      <c r="N91" s="5" t="s">
        <v>86</v>
      </c>
      <c r="O91" s="5" t="s">
        <v>158</v>
      </c>
      <c r="P91" s="5"/>
      <c r="Q91" s="5"/>
      <c r="R91" s="5" t="s">
        <v>157</v>
      </c>
      <c r="S91" s="10" t="s">
        <v>197</v>
      </c>
      <c r="T91" s="12">
        <f t="shared" si="4"/>
        <v>7500</v>
      </c>
      <c r="U91" s="5"/>
      <c r="V91" s="12">
        <f t="shared" si="3"/>
        <v>7500</v>
      </c>
    </row>
    <row r="92" spans="1:22" s="21" customFormat="1" ht="12">
      <c r="A92" s="18">
        <v>2022</v>
      </c>
      <c r="B92" s="18" t="s">
        <v>204</v>
      </c>
      <c r="C92" s="18">
        <v>473130017</v>
      </c>
      <c r="D92" s="18" t="s">
        <v>186</v>
      </c>
      <c r="E92" s="18" t="s">
        <v>266</v>
      </c>
      <c r="F92" s="18">
        <v>1</v>
      </c>
      <c r="G92" s="18" t="s">
        <v>144</v>
      </c>
      <c r="H92" s="18">
        <v>282557</v>
      </c>
      <c r="I92" s="18" t="s">
        <v>155</v>
      </c>
      <c r="J92" s="18"/>
      <c r="K92" s="18"/>
      <c r="L92" s="18" t="s">
        <v>156</v>
      </c>
      <c r="M92" s="18" t="s">
        <v>158</v>
      </c>
      <c r="N92" s="18" t="s">
        <v>86</v>
      </c>
      <c r="O92" s="18" t="s">
        <v>158</v>
      </c>
      <c r="P92" s="18"/>
      <c r="Q92" s="18"/>
      <c r="R92" s="18" t="s">
        <v>157</v>
      </c>
      <c r="S92" s="19" t="s">
        <v>197</v>
      </c>
      <c r="T92" s="20">
        <f t="shared" si="4"/>
        <v>282557</v>
      </c>
      <c r="U92" s="18">
        <v>269990</v>
      </c>
      <c r="V92" s="20">
        <f t="shared" si="3"/>
        <v>12567</v>
      </c>
    </row>
    <row r="93" spans="1:22" s="3" customFormat="1" ht="12">
      <c r="A93" s="5">
        <v>2022</v>
      </c>
      <c r="B93" s="5" t="s">
        <v>310</v>
      </c>
      <c r="C93" s="5">
        <v>491130092</v>
      </c>
      <c r="D93" s="5" t="s">
        <v>186</v>
      </c>
      <c r="E93" s="5" t="s">
        <v>267</v>
      </c>
      <c r="F93" s="5">
        <v>4</v>
      </c>
      <c r="G93" s="5" t="s">
        <v>144</v>
      </c>
      <c r="H93" s="5">
        <v>4000</v>
      </c>
      <c r="I93" s="5" t="s">
        <v>155</v>
      </c>
      <c r="J93" s="5"/>
      <c r="K93" s="5"/>
      <c r="L93" s="5" t="s">
        <v>156</v>
      </c>
      <c r="M93" s="5" t="s">
        <v>158</v>
      </c>
      <c r="N93" s="5" t="s">
        <v>86</v>
      </c>
      <c r="O93" s="5" t="s">
        <v>158</v>
      </c>
      <c r="P93" s="5"/>
      <c r="Q93" s="5"/>
      <c r="R93" s="5" t="s">
        <v>157</v>
      </c>
      <c r="S93" s="10" t="s">
        <v>197</v>
      </c>
      <c r="T93" s="12">
        <f t="shared" si="4"/>
        <v>16000</v>
      </c>
      <c r="U93" s="5"/>
      <c r="V93" s="12">
        <f t="shared" si="3"/>
        <v>16000</v>
      </c>
    </row>
    <row r="94" spans="1:22" s="21" customFormat="1" ht="12">
      <c r="A94" s="18">
        <v>2022</v>
      </c>
      <c r="B94" s="18" t="s">
        <v>310</v>
      </c>
      <c r="C94" s="7">
        <v>385100011</v>
      </c>
      <c r="D94" s="18" t="s">
        <v>186</v>
      </c>
      <c r="E94" s="18" t="s">
        <v>268</v>
      </c>
      <c r="F94" s="18">
        <v>1</v>
      </c>
      <c r="G94" s="18" t="s">
        <v>144</v>
      </c>
      <c r="H94" s="18">
        <v>7150</v>
      </c>
      <c r="I94" s="18" t="s">
        <v>155</v>
      </c>
      <c r="J94" s="18"/>
      <c r="K94" s="18"/>
      <c r="L94" s="18" t="s">
        <v>156</v>
      </c>
      <c r="M94" s="18" t="s">
        <v>158</v>
      </c>
      <c r="N94" s="18" t="s">
        <v>86</v>
      </c>
      <c r="O94" s="18" t="s">
        <v>158</v>
      </c>
      <c r="P94" s="18"/>
      <c r="Q94" s="18"/>
      <c r="R94" s="18" t="s">
        <v>157</v>
      </c>
      <c r="S94" s="19" t="s">
        <v>197</v>
      </c>
      <c r="T94" s="20">
        <f t="shared" si="4"/>
        <v>7150</v>
      </c>
      <c r="U94" s="18">
        <v>5840</v>
      </c>
      <c r="V94" s="20">
        <f t="shared" si="3"/>
        <v>1310</v>
      </c>
    </row>
    <row r="95" spans="1:22" s="3" customFormat="1" ht="12">
      <c r="A95" s="5">
        <v>2022</v>
      </c>
      <c r="B95" s="6" t="s">
        <v>204</v>
      </c>
      <c r="C95" s="5">
        <v>473130017</v>
      </c>
      <c r="D95" s="5" t="s">
        <v>186</v>
      </c>
      <c r="E95" s="5" t="s">
        <v>269</v>
      </c>
      <c r="F95" s="5">
        <v>1</v>
      </c>
      <c r="G95" s="5" t="s">
        <v>144</v>
      </c>
      <c r="H95" s="5">
        <v>93116</v>
      </c>
      <c r="I95" s="5" t="s">
        <v>155</v>
      </c>
      <c r="J95" s="5"/>
      <c r="K95" s="5"/>
      <c r="L95" s="5" t="s">
        <v>156</v>
      </c>
      <c r="M95" s="5" t="s">
        <v>158</v>
      </c>
      <c r="N95" s="5" t="s">
        <v>86</v>
      </c>
      <c r="O95" s="5" t="s">
        <v>158</v>
      </c>
      <c r="P95" s="5"/>
      <c r="Q95" s="5"/>
      <c r="R95" s="5" t="s">
        <v>157</v>
      </c>
      <c r="S95" s="10" t="s">
        <v>197</v>
      </c>
      <c r="T95" s="12">
        <f t="shared" si="4"/>
        <v>93116</v>
      </c>
      <c r="U95" s="5">
        <f>56277.86</f>
        <v>56277.86</v>
      </c>
      <c r="V95" s="12">
        <f t="shared" si="3"/>
        <v>36838.14</v>
      </c>
    </row>
    <row r="96" spans="1:22" s="3" customFormat="1" ht="12">
      <c r="A96" s="5">
        <v>2022</v>
      </c>
      <c r="B96" s="5" t="s">
        <v>219</v>
      </c>
      <c r="C96" s="5">
        <v>473130017</v>
      </c>
      <c r="D96" s="5" t="s">
        <v>186</v>
      </c>
      <c r="E96" s="5" t="s">
        <v>312</v>
      </c>
      <c r="F96" s="5">
        <v>1</v>
      </c>
      <c r="G96" s="5" t="s">
        <v>144</v>
      </c>
      <c r="H96" s="5">
        <v>14475</v>
      </c>
      <c r="I96" s="5" t="s">
        <v>155</v>
      </c>
      <c r="J96" s="5"/>
      <c r="K96" s="5"/>
      <c r="L96" s="5" t="s">
        <v>156</v>
      </c>
      <c r="M96" s="5" t="s">
        <v>158</v>
      </c>
      <c r="N96" s="5" t="s">
        <v>86</v>
      </c>
      <c r="O96" s="5" t="s">
        <v>158</v>
      </c>
      <c r="P96" s="5"/>
      <c r="Q96" s="5"/>
      <c r="R96" s="5" t="s">
        <v>157</v>
      </c>
      <c r="S96" s="10" t="s">
        <v>159</v>
      </c>
      <c r="T96" s="12">
        <f t="shared" si="4"/>
        <v>14475</v>
      </c>
      <c r="U96" s="5"/>
      <c r="V96" s="12">
        <f t="shared" si="3"/>
        <v>14475</v>
      </c>
    </row>
    <row r="97" spans="1:22" s="3" customFormat="1" ht="12">
      <c r="A97" s="5">
        <v>2022</v>
      </c>
      <c r="B97" s="5" t="s">
        <v>200</v>
      </c>
      <c r="C97" s="5">
        <v>473130017</v>
      </c>
      <c r="D97" s="5" t="s">
        <v>186</v>
      </c>
      <c r="E97" s="5" t="s">
        <v>313</v>
      </c>
      <c r="F97" s="5">
        <v>1</v>
      </c>
      <c r="G97" s="5" t="s">
        <v>144</v>
      </c>
      <c r="H97" s="5">
        <v>7500</v>
      </c>
      <c r="I97" s="5" t="s">
        <v>155</v>
      </c>
      <c r="J97" s="5"/>
      <c r="K97" s="5"/>
      <c r="L97" s="5" t="s">
        <v>156</v>
      </c>
      <c r="M97" s="5" t="s">
        <v>158</v>
      </c>
      <c r="N97" s="5" t="s">
        <v>86</v>
      </c>
      <c r="O97" s="5" t="s">
        <v>158</v>
      </c>
      <c r="P97" s="5"/>
      <c r="Q97" s="5"/>
      <c r="R97" s="5" t="s">
        <v>157</v>
      </c>
      <c r="S97" s="10" t="s">
        <v>159</v>
      </c>
      <c r="T97" s="12">
        <f t="shared" si="4"/>
        <v>7500</v>
      </c>
      <c r="U97" s="5"/>
      <c r="V97" s="12">
        <f t="shared" si="3"/>
        <v>7500</v>
      </c>
    </row>
    <row r="98" spans="1:22" s="3" customFormat="1" ht="12">
      <c r="A98" s="5">
        <v>2022</v>
      </c>
      <c r="B98" s="5" t="s">
        <v>200</v>
      </c>
      <c r="C98" s="5">
        <v>473130017</v>
      </c>
      <c r="D98" s="5" t="s">
        <v>186</v>
      </c>
      <c r="E98" s="5" t="s">
        <v>314</v>
      </c>
      <c r="F98" s="5">
        <v>1</v>
      </c>
      <c r="G98" s="5" t="s">
        <v>144</v>
      </c>
      <c r="H98" s="5">
        <v>3748.5</v>
      </c>
      <c r="I98" s="5" t="s">
        <v>155</v>
      </c>
      <c r="J98" s="5"/>
      <c r="K98" s="5"/>
      <c r="L98" s="5" t="s">
        <v>156</v>
      </c>
      <c r="M98" s="5" t="s">
        <v>158</v>
      </c>
      <c r="N98" s="5" t="s">
        <v>66</v>
      </c>
      <c r="O98" s="5" t="s">
        <v>158</v>
      </c>
      <c r="P98" s="5"/>
      <c r="Q98" s="5"/>
      <c r="R98" s="5" t="s">
        <v>157</v>
      </c>
      <c r="S98" s="10" t="s">
        <v>159</v>
      </c>
      <c r="T98" s="12">
        <f t="shared" si="4"/>
        <v>3748.5</v>
      </c>
      <c r="U98" s="5"/>
      <c r="V98" s="12">
        <f t="shared" si="3"/>
        <v>3748.5</v>
      </c>
    </row>
    <row r="99" spans="1:22" s="3" customFormat="1" ht="12">
      <c r="A99" s="5">
        <v>2022</v>
      </c>
      <c r="B99" s="5" t="s">
        <v>176</v>
      </c>
      <c r="C99" s="5">
        <v>473130017</v>
      </c>
      <c r="D99" s="5" t="s">
        <v>152</v>
      </c>
      <c r="E99" s="5" t="s">
        <v>315</v>
      </c>
      <c r="F99" s="5">
        <v>1</v>
      </c>
      <c r="G99" s="5" t="s">
        <v>144</v>
      </c>
      <c r="H99" s="5">
        <v>3600</v>
      </c>
      <c r="I99" s="5" t="s">
        <v>155</v>
      </c>
      <c r="J99" s="5"/>
      <c r="K99" s="5"/>
      <c r="L99" s="5" t="s">
        <v>156</v>
      </c>
      <c r="M99" s="5" t="s">
        <v>158</v>
      </c>
      <c r="N99" s="5" t="s">
        <v>66</v>
      </c>
      <c r="O99" s="5" t="s">
        <v>158</v>
      </c>
      <c r="P99" s="5"/>
      <c r="Q99" s="5"/>
      <c r="R99" s="5" t="s">
        <v>157</v>
      </c>
      <c r="S99" s="10" t="s">
        <v>159</v>
      </c>
      <c r="T99" s="12">
        <f t="shared" si="4"/>
        <v>3600</v>
      </c>
      <c r="U99" s="5"/>
      <c r="V99" s="12">
        <f t="shared" si="3"/>
        <v>3600</v>
      </c>
    </row>
    <row r="100" spans="1:22" s="3" customFormat="1" ht="12">
      <c r="A100" s="5">
        <v>2022</v>
      </c>
      <c r="B100" s="5" t="s">
        <v>204</v>
      </c>
      <c r="C100" s="5">
        <v>473130017</v>
      </c>
      <c r="D100" s="5" t="s">
        <v>186</v>
      </c>
      <c r="E100" s="5" t="s">
        <v>316</v>
      </c>
      <c r="F100" s="5">
        <v>1</v>
      </c>
      <c r="G100" s="5" t="s">
        <v>144</v>
      </c>
      <c r="H100" s="5">
        <v>2560.5</v>
      </c>
      <c r="I100" s="5" t="s">
        <v>155</v>
      </c>
      <c r="J100" s="5"/>
      <c r="K100" s="5"/>
      <c r="L100" s="5" t="s">
        <v>156</v>
      </c>
      <c r="M100" s="5" t="s">
        <v>158</v>
      </c>
      <c r="N100" s="5" t="s">
        <v>66</v>
      </c>
      <c r="O100" s="5" t="s">
        <v>158</v>
      </c>
      <c r="P100" s="5"/>
      <c r="Q100" s="5"/>
      <c r="R100" s="5" t="s">
        <v>157</v>
      </c>
      <c r="S100" s="10" t="s">
        <v>197</v>
      </c>
      <c r="T100" s="12">
        <f t="shared" si="4"/>
        <v>2560.5</v>
      </c>
      <c r="U100" s="5"/>
      <c r="V100" s="12">
        <f t="shared" si="3"/>
        <v>2560.5</v>
      </c>
    </row>
    <row r="101" spans="1:22" s="21" customFormat="1" ht="12">
      <c r="A101" s="18">
        <v>2022</v>
      </c>
      <c r="B101" s="18" t="s">
        <v>270</v>
      </c>
      <c r="C101" s="18">
        <v>465310323</v>
      </c>
      <c r="D101" s="18" t="s">
        <v>186</v>
      </c>
      <c r="E101" s="18" t="s">
        <v>271</v>
      </c>
      <c r="F101" s="18">
        <v>1</v>
      </c>
      <c r="G101" s="18" t="s">
        <v>144</v>
      </c>
      <c r="H101" s="18">
        <v>14000</v>
      </c>
      <c r="I101" s="18" t="s">
        <v>155</v>
      </c>
      <c r="J101" s="18"/>
      <c r="K101" s="18"/>
      <c r="L101" s="18" t="s">
        <v>156</v>
      </c>
      <c r="M101" s="18" t="s">
        <v>158</v>
      </c>
      <c r="N101" s="18" t="s">
        <v>86</v>
      </c>
      <c r="O101" s="18" t="s">
        <v>158</v>
      </c>
      <c r="P101" s="18"/>
      <c r="Q101" s="18"/>
      <c r="R101" s="18" t="s">
        <v>157</v>
      </c>
      <c r="S101" s="19" t="s">
        <v>197</v>
      </c>
      <c r="T101" s="20">
        <f aca="true" t="shared" si="5" ref="T101:T136">+F101*H101</f>
        <v>14000</v>
      </c>
      <c r="U101" s="18">
        <v>4200</v>
      </c>
      <c r="V101" s="20">
        <f t="shared" si="3"/>
        <v>9800</v>
      </c>
    </row>
    <row r="102" spans="1:22" s="21" customFormat="1" ht="12">
      <c r="A102" s="18">
        <v>2022</v>
      </c>
      <c r="B102" s="18" t="s">
        <v>270</v>
      </c>
      <c r="C102" s="18">
        <v>465310323</v>
      </c>
      <c r="D102" s="18" t="s">
        <v>186</v>
      </c>
      <c r="E102" s="18" t="s">
        <v>272</v>
      </c>
      <c r="F102" s="18">
        <v>1</v>
      </c>
      <c r="G102" s="18" t="s">
        <v>144</v>
      </c>
      <c r="H102" s="18">
        <v>4900</v>
      </c>
      <c r="I102" s="18" t="s">
        <v>155</v>
      </c>
      <c r="J102" s="18"/>
      <c r="K102" s="18"/>
      <c r="L102" s="18" t="s">
        <v>156</v>
      </c>
      <c r="M102" s="18" t="s">
        <v>158</v>
      </c>
      <c r="N102" s="18" t="s">
        <v>66</v>
      </c>
      <c r="O102" s="18" t="s">
        <v>158</v>
      </c>
      <c r="P102" s="18"/>
      <c r="Q102" s="18"/>
      <c r="R102" s="18" t="s">
        <v>157</v>
      </c>
      <c r="S102" s="19" t="s">
        <v>197</v>
      </c>
      <c r="T102" s="20">
        <f t="shared" si="5"/>
        <v>4900</v>
      </c>
      <c r="U102" s="18">
        <v>2400</v>
      </c>
      <c r="V102" s="20">
        <f t="shared" si="3"/>
        <v>2500</v>
      </c>
    </row>
    <row r="103" spans="1:22" s="3" customFormat="1" ht="15" customHeight="1">
      <c r="A103" s="43" t="s">
        <v>322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5"/>
      <c r="T103" s="16">
        <f>SUM(T104:T105)</f>
        <v>306000</v>
      </c>
      <c r="U103" s="5"/>
      <c r="V103" s="12">
        <f>SUM(V104:V105)</f>
        <v>146660.34</v>
      </c>
    </row>
    <row r="104" spans="1:22" s="3" customFormat="1" ht="12">
      <c r="A104" s="5">
        <v>2022</v>
      </c>
      <c r="B104" s="5" t="s">
        <v>311</v>
      </c>
      <c r="C104" s="5">
        <v>821200011</v>
      </c>
      <c r="D104" s="5" t="s">
        <v>152</v>
      </c>
      <c r="E104" s="5" t="s">
        <v>32</v>
      </c>
      <c r="F104" s="5">
        <v>1</v>
      </c>
      <c r="G104" s="5" t="s">
        <v>144</v>
      </c>
      <c r="H104" s="5">
        <v>300000</v>
      </c>
      <c r="I104" s="5" t="s">
        <v>155</v>
      </c>
      <c r="J104" s="5"/>
      <c r="K104" s="5"/>
      <c r="L104" s="5"/>
      <c r="M104" s="5" t="s">
        <v>158</v>
      </c>
      <c r="N104" s="5" t="s">
        <v>32</v>
      </c>
      <c r="O104" s="5" t="s">
        <v>158</v>
      </c>
      <c r="P104" s="5"/>
      <c r="Q104" s="5"/>
      <c r="R104" s="5" t="s">
        <v>181</v>
      </c>
      <c r="S104" s="10" t="s">
        <v>159</v>
      </c>
      <c r="T104" s="12">
        <f t="shared" si="5"/>
        <v>300000</v>
      </c>
      <c r="U104" s="5">
        <v>159339.66</v>
      </c>
      <c r="V104" s="12">
        <f t="shared" si="3"/>
        <v>140660.34</v>
      </c>
    </row>
    <row r="105" spans="1:22" s="3" customFormat="1" ht="12">
      <c r="A105" s="5">
        <v>2022</v>
      </c>
      <c r="B105" s="5" t="s">
        <v>219</v>
      </c>
      <c r="C105" s="5">
        <v>5129000117</v>
      </c>
      <c r="D105" s="5" t="s">
        <v>152</v>
      </c>
      <c r="E105" s="5" t="s">
        <v>273</v>
      </c>
      <c r="F105" s="5">
        <v>1</v>
      </c>
      <c r="G105" s="5" t="s">
        <v>144</v>
      </c>
      <c r="H105" s="5">
        <v>6000</v>
      </c>
      <c r="I105" s="5"/>
      <c r="J105" s="5"/>
      <c r="K105" s="5" t="s">
        <v>155</v>
      </c>
      <c r="L105" s="5" t="s">
        <v>156</v>
      </c>
      <c r="M105" s="5" t="s">
        <v>158</v>
      </c>
      <c r="N105" s="5" t="s">
        <v>66</v>
      </c>
      <c r="O105" s="5" t="s">
        <v>158</v>
      </c>
      <c r="P105" s="5"/>
      <c r="Q105" s="5"/>
      <c r="R105" s="5" t="s">
        <v>157</v>
      </c>
      <c r="S105" s="10" t="s">
        <v>159</v>
      </c>
      <c r="T105" s="12">
        <f t="shared" si="5"/>
        <v>6000</v>
      </c>
      <c r="U105" s="5"/>
      <c r="V105" s="12">
        <f t="shared" si="3"/>
        <v>6000</v>
      </c>
    </row>
    <row r="106" spans="1:22" s="3" customFormat="1" ht="15" customHeight="1">
      <c r="A106" s="43" t="s">
        <v>323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5"/>
      <c r="T106" s="16">
        <f>SUM(T107:T123)</f>
        <v>249800</v>
      </c>
      <c r="U106" s="5"/>
      <c r="V106" s="12">
        <f>SUM(V107:V123)</f>
        <v>36061.87</v>
      </c>
    </row>
    <row r="107" spans="1:22" s="3" customFormat="1" ht="12">
      <c r="A107" s="5">
        <v>2022</v>
      </c>
      <c r="B107" s="5" t="s">
        <v>274</v>
      </c>
      <c r="C107" s="5">
        <v>841600311</v>
      </c>
      <c r="D107" s="5" t="s">
        <v>152</v>
      </c>
      <c r="E107" s="5" t="s">
        <v>275</v>
      </c>
      <c r="F107" s="5">
        <v>1</v>
      </c>
      <c r="G107" s="5" t="s">
        <v>144</v>
      </c>
      <c r="H107" s="5">
        <v>8000</v>
      </c>
      <c r="I107" s="5" t="s">
        <v>155</v>
      </c>
      <c r="J107" s="5"/>
      <c r="K107" s="5"/>
      <c r="L107" s="5"/>
      <c r="M107" s="5" t="s">
        <v>158</v>
      </c>
      <c r="N107" s="5" t="s">
        <v>58</v>
      </c>
      <c r="O107" s="5" t="s">
        <v>158</v>
      </c>
      <c r="P107" s="5"/>
      <c r="Q107" s="5"/>
      <c r="R107" s="5" t="s">
        <v>181</v>
      </c>
      <c r="S107" s="10" t="s">
        <v>159</v>
      </c>
      <c r="T107" s="12">
        <f t="shared" si="5"/>
        <v>8000</v>
      </c>
      <c r="U107" s="5">
        <f>2499.96+2379</f>
        <v>4878.96</v>
      </c>
      <c r="V107" s="12">
        <f aca="true" t="shared" si="6" ref="V107:V136">T107-U107</f>
        <v>3121.04</v>
      </c>
    </row>
    <row r="108" spans="1:22" s="3" customFormat="1" ht="12">
      <c r="A108" s="5">
        <v>2022</v>
      </c>
      <c r="B108" s="5" t="s">
        <v>219</v>
      </c>
      <c r="C108" s="5">
        <v>512900021</v>
      </c>
      <c r="D108" s="5" t="s">
        <v>186</v>
      </c>
      <c r="E108" s="5" t="s">
        <v>276</v>
      </c>
      <c r="F108" s="5">
        <v>1</v>
      </c>
      <c r="G108" s="5" t="s">
        <v>144</v>
      </c>
      <c r="H108" s="5">
        <v>3000</v>
      </c>
      <c r="I108" s="5"/>
      <c r="J108" s="5" t="s">
        <v>155</v>
      </c>
      <c r="K108" s="5"/>
      <c r="L108" s="5" t="s">
        <v>156</v>
      </c>
      <c r="M108" s="5" t="s">
        <v>158</v>
      </c>
      <c r="N108" s="5" t="s">
        <v>66</v>
      </c>
      <c r="O108" s="5" t="s">
        <v>158</v>
      </c>
      <c r="P108" s="5"/>
      <c r="Q108" s="5"/>
      <c r="R108" s="5" t="s">
        <v>157</v>
      </c>
      <c r="S108" s="10" t="s">
        <v>159</v>
      </c>
      <c r="T108" s="12">
        <f t="shared" si="5"/>
        <v>3000</v>
      </c>
      <c r="U108" s="5"/>
      <c r="V108" s="12">
        <f t="shared" si="6"/>
        <v>3000</v>
      </c>
    </row>
    <row r="109" spans="1:22" s="3" customFormat="1" ht="12">
      <c r="A109" s="5">
        <v>2022</v>
      </c>
      <c r="B109" s="5" t="s">
        <v>219</v>
      </c>
      <c r="C109" s="5">
        <v>512900021</v>
      </c>
      <c r="D109" s="5" t="s">
        <v>152</v>
      </c>
      <c r="E109" s="5" t="s">
        <v>277</v>
      </c>
      <c r="F109" s="5">
        <v>1</v>
      </c>
      <c r="G109" s="5" t="s">
        <v>144</v>
      </c>
      <c r="H109" s="5">
        <f>5000+1000</f>
        <v>6000</v>
      </c>
      <c r="I109" s="5"/>
      <c r="J109" s="5" t="s">
        <v>155</v>
      </c>
      <c r="K109" s="5"/>
      <c r="L109" s="5" t="s">
        <v>156</v>
      </c>
      <c r="M109" s="5" t="s">
        <v>158</v>
      </c>
      <c r="N109" s="5" t="s">
        <v>66</v>
      </c>
      <c r="O109" s="5" t="s">
        <v>158</v>
      </c>
      <c r="P109" s="5"/>
      <c r="Q109" s="5"/>
      <c r="R109" s="5" t="s">
        <v>157</v>
      </c>
      <c r="S109" s="10" t="s">
        <v>159</v>
      </c>
      <c r="T109" s="12">
        <f t="shared" si="5"/>
        <v>6000</v>
      </c>
      <c r="U109" s="5">
        <v>5990</v>
      </c>
      <c r="V109" s="12">
        <f t="shared" si="6"/>
        <v>10</v>
      </c>
    </row>
    <row r="110" spans="1:22" s="3" customFormat="1" ht="12">
      <c r="A110" s="5">
        <v>2022</v>
      </c>
      <c r="B110" s="5" t="s">
        <v>219</v>
      </c>
      <c r="C110" s="5">
        <v>512900021</v>
      </c>
      <c r="D110" s="5" t="s">
        <v>186</v>
      </c>
      <c r="E110" s="5" t="s">
        <v>278</v>
      </c>
      <c r="F110" s="5">
        <v>1</v>
      </c>
      <c r="G110" s="5" t="s">
        <v>144</v>
      </c>
      <c r="H110" s="5">
        <v>3000</v>
      </c>
      <c r="I110" s="5" t="s">
        <v>155</v>
      </c>
      <c r="J110" s="5"/>
      <c r="K110" s="5"/>
      <c r="L110" s="5" t="s">
        <v>156</v>
      </c>
      <c r="M110" s="5" t="s">
        <v>158</v>
      </c>
      <c r="N110" s="5" t="s">
        <v>66</v>
      </c>
      <c r="O110" s="5" t="s">
        <v>158</v>
      </c>
      <c r="P110" s="5"/>
      <c r="Q110" s="5"/>
      <c r="R110" s="5" t="s">
        <v>157</v>
      </c>
      <c r="S110" s="10" t="s">
        <v>159</v>
      </c>
      <c r="T110" s="12">
        <f t="shared" si="5"/>
        <v>3000</v>
      </c>
      <c r="U110" s="5">
        <v>2890</v>
      </c>
      <c r="V110" s="12">
        <f t="shared" si="6"/>
        <v>110</v>
      </c>
    </row>
    <row r="111" spans="1:22" s="3" customFormat="1" ht="12">
      <c r="A111" s="5">
        <v>2022</v>
      </c>
      <c r="B111" s="5" t="s">
        <v>279</v>
      </c>
      <c r="C111" s="5">
        <v>731250014</v>
      </c>
      <c r="D111" s="5" t="s">
        <v>152</v>
      </c>
      <c r="E111" s="5" t="s">
        <v>280</v>
      </c>
      <c r="F111" s="5">
        <v>1</v>
      </c>
      <c r="G111" s="5" t="s">
        <v>144</v>
      </c>
      <c r="H111" s="5">
        <v>6400</v>
      </c>
      <c r="I111" s="5" t="s">
        <v>155</v>
      </c>
      <c r="J111" s="5"/>
      <c r="K111" s="5"/>
      <c r="L111" s="5" t="s">
        <v>156</v>
      </c>
      <c r="M111" s="5" t="s">
        <v>158</v>
      </c>
      <c r="N111" s="5" t="s">
        <v>66</v>
      </c>
      <c r="O111" s="5" t="s">
        <v>158</v>
      </c>
      <c r="P111" s="5"/>
      <c r="Q111" s="5"/>
      <c r="R111" s="5" t="s">
        <v>157</v>
      </c>
      <c r="S111" s="10" t="s">
        <v>159</v>
      </c>
      <c r="T111" s="12">
        <f t="shared" si="5"/>
        <v>6400</v>
      </c>
      <c r="U111" s="5">
        <v>6350</v>
      </c>
      <c r="V111" s="12">
        <f t="shared" si="6"/>
        <v>50</v>
      </c>
    </row>
    <row r="112" spans="1:22" s="3" customFormat="1" ht="12">
      <c r="A112" s="5">
        <v>2022</v>
      </c>
      <c r="B112" s="5" t="s">
        <v>281</v>
      </c>
      <c r="C112" s="5">
        <v>871300011</v>
      </c>
      <c r="D112" s="5" t="s">
        <v>152</v>
      </c>
      <c r="E112" s="5" t="s">
        <v>282</v>
      </c>
      <c r="F112" s="5">
        <v>1</v>
      </c>
      <c r="G112" s="5" t="s">
        <v>144</v>
      </c>
      <c r="H112" s="5">
        <v>6400</v>
      </c>
      <c r="I112" s="5"/>
      <c r="J112" s="5"/>
      <c r="K112" s="5" t="s">
        <v>155</v>
      </c>
      <c r="L112" s="5" t="s">
        <v>172</v>
      </c>
      <c r="M112" s="5" t="s">
        <v>158</v>
      </c>
      <c r="N112" s="5" t="s">
        <v>66</v>
      </c>
      <c r="O112" s="5" t="s">
        <v>158</v>
      </c>
      <c r="P112" s="5"/>
      <c r="Q112" s="5"/>
      <c r="R112" s="5" t="s">
        <v>157</v>
      </c>
      <c r="S112" s="10" t="s">
        <v>159</v>
      </c>
      <c r="T112" s="12">
        <f t="shared" si="5"/>
        <v>6400</v>
      </c>
      <c r="U112" s="5">
        <v>5546</v>
      </c>
      <c r="V112" s="12">
        <f t="shared" si="6"/>
        <v>854</v>
      </c>
    </row>
    <row r="113" spans="1:22" s="3" customFormat="1" ht="12">
      <c r="A113" s="5">
        <v>2022</v>
      </c>
      <c r="B113" s="5" t="s">
        <v>281</v>
      </c>
      <c r="C113" s="5">
        <v>841600111</v>
      </c>
      <c r="D113" s="5" t="s">
        <v>152</v>
      </c>
      <c r="E113" s="5" t="s">
        <v>283</v>
      </c>
      <c r="F113" s="5">
        <v>1</v>
      </c>
      <c r="G113" s="5" t="s">
        <v>144</v>
      </c>
      <c r="H113" s="5">
        <v>2000</v>
      </c>
      <c r="I113" s="5"/>
      <c r="J113" s="5" t="s">
        <v>155</v>
      </c>
      <c r="K113" s="5"/>
      <c r="L113" s="5" t="s">
        <v>172</v>
      </c>
      <c r="M113" s="5" t="s">
        <v>158</v>
      </c>
      <c r="N113" s="5" t="s">
        <v>66</v>
      </c>
      <c r="O113" s="5" t="s">
        <v>158</v>
      </c>
      <c r="P113" s="5"/>
      <c r="Q113" s="5"/>
      <c r="R113" s="5" t="s">
        <v>157</v>
      </c>
      <c r="S113" s="10" t="s">
        <v>159</v>
      </c>
      <c r="T113" s="12">
        <f t="shared" si="5"/>
        <v>2000</v>
      </c>
      <c r="U113" s="5">
        <v>1700</v>
      </c>
      <c r="V113" s="12">
        <f t="shared" si="6"/>
        <v>300</v>
      </c>
    </row>
    <row r="114" spans="1:22" s="3" customFormat="1" ht="12">
      <c r="A114" s="5">
        <v>2022</v>
      </c>
      <c r="B114" s="5" t="s">
        <v>281</v>
      </c>
      <c r="C114" s="5">
        <v>873900011</v>
      </c>
      <c r="D114" s="5" t="s">
        <v>152</v>
      </c>
      <c r="E114" s="5" t="s">
        <v>284</v>
      </c>
      <c r="F114" s="5">
        <v>1</v>
      </c>
      <c r="G114" s="5" t="s">
        <v>144</v>
      </c>
      <c r="H114" s="5">
        <v>6000</v>
      </c>
      <c r="I114" s="5"/>
      <c r="J114" s="5" t="s">
        <v>155</v>
      </c>
      <c r="K114" s="5"/>
      <c r="L114" s="5" t="s">
        <v>172</v>
      </c>
      <c r="M114" s="5" t="s">
        <v>158</v>
      </c>
      <c r="N114" s="5" t="s">
        <v>66</v>
      </c>
      <c r="O114" s="5" t="s">
        <v>158</v>
      </c>
      <c r="P114" s="5"/>
      <c r="Q114" s="5"/>
      <c r="R114" s="5" t="s">
        <v>157</v>
      </c>
      <c r="S114" s="10" t="s">
        <v>159</v>
      </c>
      <c r="T114" s="12">
        <f t="shared" si="5"/>
        <v>6000</v>
      </c>
      <c r="U114" s="5"/>
      <c r="V114" s="12">
        <f t="shared" si="6"/>
        <v>6000</v>
      </c>
    </row>
    <row r="115" spans="1:22" s="3" customFormat="1" ht="12">
      <c r="A115" s="5">
        <v>2022</v>
      </c>
      <c r="B115" s="5" t="s">
        <v>193</v>
      </c>
      <c r="C115" s="5">
        <v>452900031</v>
      </c>
      <c r="D115" s="5" t="s">
        <v>186</v>
      </c>
      <c r="E115" s="5" t="s">
        <v>285</v>
      </c>
      <c r="F115" s="5">
        <v>1</v>
      </c>
      <c r="G115" s="5" t="s">
        <v>144</v>
      </c>
      <c r="H115" s="5">
        <v>6400</v>
      </c>
      <c r="I115" s="5"/>
      <c r="J115" s="5" t="s">
        <v>155</v>
      </c>
      <c r="K115" s="5"/>
      <c r="L115" s="5" t="s">
        <v>156</v>
      </c>
      <c r="M115" s="5" t="s">
        <v>158</v>
      </c>
      <c r="N115" s="5" t="s">
        <v>66</v>
      </c>
      <c r="O115" s="5" t="s">
        <v>158</v>
      </c>
      <c r="P115" s="5"/>
      <c r="Q115" s="5"/>
      <c r="R115" s="5" t="s">
        <v>157</v>
      </c>
      <c r="S115" s="10" t="s">
        <v>159</v>
      </c>
      <c r="T115" s="12">
        <f t="shared" si="5"/>
        <v>6400</v>
      </c>
      <c r="U115" s="5">
        <v>4776.69</v>
      </c>
      <c r="V115" s="12">
        <f t="shared" si="6"/>
        <v>1623.3100000000004</v>
      </c>
    </row>
    <row r="116" spans="1:22" s="3" customFormat="1" ht="12">
      <c r="A116" s="5">
        <v>2022</v>
      </c>
      <c r="B116" s="5" t="s">
        <v>286</v>
      </c>
      <c r="C116" s="5">
        <v>831410511</v>
      </c>
      <c r="D116" s="5" t="s">
        <v>152</v>
      </c>
      <c r="E116" s="5" t="s">
        <v>287</v>
      </c>
      <c r="F116" s="5">
        <v>1</v>
      </c>
      <c r="G116" s="5" t="s">
        <v>144</v>
      </c>
      <c r="H116" s="5">
        <v>153600</v>
      </c>
      <c r="I116" s="5"/>
      <c r="J116" s="5"/>
      <c r="K116" s="5" t="s">
        <v>155</v>
      </c>
      <c r="L116" s="5"/>
      <c r="M116" s="5" t="s">
        <v>158</v>
      </c>
      <c r="N116" s="5" t="s">
        <v>36</v>
      </c>
      <c r="O116" s="5" t="s">
        <v>158</v>
      </c>
      <c r="P116" s="5"/>
      <c r="Q116" s="5"/>
      <c r="R116" s="5" t="s">
        <v>181</v>
      </c>
      <c r="S116" s="10" t="s">
        <v>197</v>
      </c>
      <c r="T116" s="12">
        <f t="shared" si="5"/>
        <v>153600</v>
      </c>
      <c r="U116" s="5">
        <v>153600</v>
      </c>
      <c r="V116" s="12">
        <f t="shared" si="6"/>
        <v>0</v>
      </c>
    </row>
    <row r="117" spans="1:22" s="3" customFormat="1" ht="12">
      <c r="A117" s="5">
        <v>2022</v>
      </c>
      <c r="B117" s="5" t="s">
        <v>288</v>
      </c>
      <c r="C117" s="31">
        <v>452800048</v>
      </c>
      <c r="D117" s="5" t="s">
        <v>186</v>
      </c>
      <c r="E117" s="5" t="s">
        <v>289</v>
      </c>
      <c r="F117" s="5">
        <v>1</v>
      </c>
      <c r="G117" s="5" t="s">
        <v>144</v>
      </c>
      <c r="H117" s="5">
        <v>6000</v>
      </c>
      <c r="I117" s="5" t="s">
        <v>155</v>
      </c>
      <c r="J117" s="5"/>
      <c r="K117" s="5"/>
      <c r="L117" s="5" t="s">
        <v>156</v>
      </c>
      <c r="M117" s="5" t="s">
        <v>158</v>
      </c>
      <c r="N117" s="5" t="s">
        <v>66</v>
      </c>
      <c r="O117" s="5" t="s">
        <v>158</v>
      </c>
      <c r="P117" s="5"/>
      <c r="Q117" s="5"/>
      <c r="R117" s="5" t="s">
        <v>157</v>
      </c>
      <c r="S117" s="10" t="s">
        <v>159</v>
      </c>
      <c r="T117" s="12">
        <f t="shared" si="5"/>
        <v>6000</v>
      </c>
      <c r="U117" s="5"/>
      <c r="V117" s="12">
        <f t="shared" si="6"/>
        <v>6000</v>
      </c>
    </row>
    <row r="118" spans="1:22" s="3" customFormat="1" ht="12">
      <c r="A118" s="5">
        <v>2022</v>
      </c>
      <c r="B118" s="5" t="s">
        <v>288</v>
      </c>
      <c r="C118" s="5">
        <v>512900021</v>
      </c>
      <c r="D118" s="5" t="s">
        <v>186</v>
      </c>
      <c r="E118" s="5" t="s">
        <v>290</v>
      </c>
      <c r="F118" s="5">
        <v>1</v>
      </c>
      <c r="G118" s="5" t="s">
        <v>144</v>
      </c>
      <c r="H118" s="5">
        <f>15000-1800</f>
        <v>13200</v>
      </c>
      <c r="I118" s="5" t="s">
        <v>155</v>
      </c>
      <c r="J118" s="5"/>
      <c r="K118" s="5"/>
      <c r="L118" s="5" t="s">
        <v>156</v>
      </c>
      <c r="M118" s="5" t="s">
        <v>158</v>
      </c>
      <c r="N118" s="5" t="s">
        <v>86</v>
      </c>
      <c r="O118" s="5" t="s">
        <v>158</v>
      </c>
      <c r="P118" s="5"/>
      <c r="Q118" s="5"/>
      <c r="R118" s="5" t="s">
        <v>157</v>
      </c>
      <c r="S118" s="10" t="s">
        <v>197</v>
      </c>
      <c r="T118" s="12">
        <f t="shared" si="5"/>
        <v>13200</v>
      </c>
      <c r="U118" s="5"/>
      <c r="V118" s="12">
        <f t="shared" si="6"/>
        <v>13200</v>
      </c>
    </row>
    <row r="119" spans="1:22" s="3" customFormat="1" ht="12">
      <c r="A119" s="5">
        <v>2022</v>
      </c>
      <c r="B119" s="5" t="s">
        <v>288</v>
      </c>
      <c r="C119" s="31">
        <v>472110215</v>
      </c>
      <c r="D119" s="5" t="s">
        <v>186</v>
      </c>
      <c r="E119" s="5" t="s">
        <v>291</v>
      </c>
      <c r="F119" s="5">
        <v>1</v>
      </c>
      <c r="G119" s="5" t="s">
        <v>144</v>
      </c>
      <c r="H119" s="5">
        <v>4000</v>
      </c>
      <c r="I119" s="5"/>
      <c r="J119" s="5" t="s">
        <v>155</v>
      </c>
      <c r="K119" s="5"/>
      <c r="L119" s="5" t="s">
        <v>156</v>
      </c>
      <c r="M119" s="5" t="s">
        <v>158</v>
      </c>
      <c r="N119" s="5" t="s">
        <v>66</v>
      </c>
      <c r="O119" s="5" t="s">
        <v>158</v>
      </c>
      <c r="P119" s="5"/>
      <c r="Q119" s="5"/>
      <c r="R119" s="5" t="s">
        <v>157</v>
      </c>
      <c r="S119" s="10" t="s">
        <v>159</v>
      </c>
      <c r="T119" s="12">
        <f t="shared" si="5"/>
        <v>4000</v>
      </c>
      <c r="U119" s="5">
        <v>3583.48</v>
      </c>
      <c r="V119" s="12">
        <f t="shared" si="6"/>
        <v>416.52</v>
      </c>
    </row>
    <row r="120" spans="1:22" s="3" customFormat="1" ht="12">
      <c r="A120" s="5">
        <v>2022</v>
      </c>
      <c r="B120" s="5" t="s">
        <v>288</v>
      </c>
      <c r="C120" s="5">
        <v>4523000854</v>
      </c>
      <c r="D120" s="5" t="s">
        <v>186</v>
      </c>
      <c r="E120" s="5" t="s">
        <v>340</v>
      </c>
      <c r="F120" s="5">
        <v>1</v>
      </c>
      <c r="G120" s="5" t="s">
        <v>144</v>
      </c>
      <c r="H120" s="5">
        <v>19250</v>
      </c>
      <c r="I120" s="5"/>
      <c r="J120" s="5"/>
      <c r="K120" s="5" t="s">
        <v>155</v>
      </c>
      <c r="L120" s="5" t="s">
        <v>156</v>
      </c>
      <c r="M120" s="5" t="s">
        <v>166</v>
      </c>
      <c r="N120" s="5" t="s">
        <v>38</v>
      </c>
      <c r="O120" s="5" t="s">
        <v>158</v>
      </c>
      <c r="P120" s="5"/>
      <c r="Q120" s="5"/>
      <c r="R120" s="5" t="s">
        <v>157</v>
      </c>
      <c r="S120" s="10" t="s">
        <v>197</v>
      </c>
      <c r="T120" s="12">
        <f t="shared" si="5"/>
        <v>19250</v>
      </c>
      <c r="U120" s="5">
        <v>19210</v>
      </c>
      <c r="V120" s="12">
        <f t="shared" si="6"/>
        <v>40</v>
      </c>
    </row>
    <row r="121" spans="1:22" s="3" customFormat="1" ht="12">
      <c r="A121" s="5">
        <v>2022</v>
      </c>
      <c r="B121" s="5" t="s">
        <v>288</v>
      </c>
      <c r="C121" s="5">
        <v>4522000118</v>
      </c>
      <c r="D121" s="5" t="s">
        <v>186</v>
      </c>
      <c r="E121" s="5" t="s">
        <v>341</v>
      </c>
      <c r="F121" s="5">
        <v>1</v>
      </c>
      <c r="G121" s="5" t="s">
        <v>144</v>
      </c>
      <c r="H121" s="5">
        <v>3150</v>
      </c>
      <c r="I121" s="5"/>
      <c r="J121" s="5"/>
      <c r="K121" s="5" t="s">
        <v>155</v>
      </c>
      <c r="L121" s="5" t="s">
        <v>156</v>
      </c>
      <c r="M121" s="5" t="s">
        <v>166</v>
      </c>
      <c r="N121" s="5" t="s">
        <v>38</v>
      </c>
      <c r="O121" s="5" t="s">
        <v>158</v>
      </c>
      <c r="P121" s="5"/>
      <c r="Q121" s="5"/>
      <c r="R121" s="5" t="s">
        <v>157</v>
      </c>
      <c r="S121" s="10" t="s">
        <v>197</v>
      </c>
      <c r="T121" s="12">
        <f t="shared" si="5"/>
        <v>3150</v>
      </c>
      <c r="U121" s="5">
        <v>3138</v>
      </c>
      <c r="V121" s="12">
        <f t="shared" si="6"/>
        <v>12</v>
      </c>
    </row>
    <row r="122" spans="1:22" s="3" customFormat="1" ht="12">
      <c r="A122" s="5">
        <v>2022</v>
      </c>
      <c r="B122" s="5" t="s">
        <v>338</v>
      </c>
      <c r="C122" s="5">
        <v>452900031</v>
      </c>
      <c r="D122" s="5" t="s">
        <v>186</v>
      </c>
      <c r="E122" s="3" t="s">
        <v>339</v>
      </c>
      <c r="F122" s="5">
        <v>1</v>
      </c>
      <c r="G122" s="5" t="s">
        <v>144</v>
      </c>
      <c r="H122" s="5">
        <v>2600</v>
      </c>
      <c r="I122" s="5"/>
      <c r="J122" s="5"/>
      <c r="K122" s="5" t="s">
        <v>155</v>
      </c>
      <c r="L122" s="5" t="s">
        <v>156</v>
      </c>
      <c r="M122" s="5" t="s">
        <v>158</v>
      </c>
      <c r="N122" s="5" t="s">
        <v>66</v>
      </c>
      <c r="O122" s="5" t="s">
        <v>158</v>
      </c>
      <c r="P122" s="5"/>
      <c r="Q122" s="5"/>
      <c r="R122" s="5" t="s">
        <v>157</v>
      </c>
      <c r="S122" s="10" t="s">
        <v>197</v>
      </c>
      <c r="T122" s="12">
        <f>+F122*H122</f>
        <v>2600</v>
      </c>
      <c r="U122" s="5">
        <v>1325</v>
      </c>
      <c r="V122" s="12">
        <f t="shared" si="6"/>
        <v>1275</v>
      </c>
    </row>
    <row r="123" spans="1:22" s="3" customFormat="1" ht="12">
      <c r="A123" s="5">
        <v>2022</v>
      </c>
      <c r="B123" s="5" t="s">
        <v>219</v>
      </c>
      <c r="C123" s="5">
        <v>831410511</v>
      </c>
      <c r="D123" s="5" t="s">
        <v>152</v>
      </c>
      <c r="E123" s="5" t="s">
        <v>333</v>
      </c>
      <c r="F123" s="5">
        <v>1</v>
      </c>
      <c r="G123" s="5" t="s">
        <v>144</v>
      </c>
      <c r="H123" s="5">
        <v>800</v>
      </c>
      <c r="I123" s="5" t="s">
        <v>155</v>
      </c>
      <c r="J123" s="5"/>
      <c r="K123" s="5"/>
      <c r="L123" s="5" t="s">
        <v>156</v>
      </c>
      <c r="M123" s="5" t="s">
        <v>158</v>
      </c>
      <c r="N123" s="5" t="s">
        <v>66</v>
      </c>
      <c r="O123" s="5" t="s">
        <v>158</v>
      </c>
      <c r="P123" s="5"/>
      <c r="Q123" s="5"/>
      <c r="R123" s="5" t="s">
        <v>157</v>
      </c>
      <c r="S123" s="10" t="s">
        <v>159</v>
      </c>
      <c r="T123" s="12">
        <f>+F123*H123</f>
        <v>800</v>
      </c>
      <c r="U123" s="5">
        <v>750</v>
      </c>
      <c r="V123" s="12">
        <f t="shared" si="6"/>
        <v>50</v>
      </c>
    </row>
    <row r="124" spans="1:22" s="3" customFormat="1" ht="15" customHeight="1">
      <c r="A124" s="43" t="s">
        <v>324</v>
      </c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5"/>
      <c r="T124" s="16">
        <f>SUM(T125:T133)</f>
        <v>76549.28</v>
      </c>
      <c r="U124" s="5"/>
      <c r="V124" s="12">
        <f>SUM(V125:V133)</f>
        <v>16553.120000000003</v>
      </c>
    </row>
    <row r="125" spans="1:22" s="3" customFormat="1" ht="12">
      <c r="A125" s="5">
        <v>2022</v>
      </c>
      <c r="B125" s="5" t="s">
        <v>293</v>
      </c>
      <c r="C125" s="18">
        <v>843000111</v>
      </c>
      <c r="D125" s="18" t="s">
        <v>152</v>
      </c>
      <c r="E125" s="18" t="s">
        <v>294</v>
      </c>
      <c r="F125" s="5">
        <v>1</v>
      </c>
      <c r="G125" s="5" t="s">
        <v>144</v>
      </c>
      <c r="H125" s="5">
        <f>10000</f>
        <v>10000</v>
      </c>
      <c r="I125" s="5" t="s">
        <v>155</v>
      </c>
      <c r="J125" s="5"/>
      <c r="K125" s="5"/>
      <c r="L125" s="5"/>
      <c r="M125" s="5" t="s">
        <v>158</v>
      </c>
      <c r="N125" s="5" t="s">
        <v>40</v>
      </c>
      <c r="O125" s="5" t="s">
        <v>158</v>
      </c>
      <c r="P125" s="5"/>
      <c r="Q125" s="5"/>
      <c r="R125" s="5" t="s">
        <v>181</v>
      </c>
      <c r="S125" s="10" t="s">
        <v>197</v>
      </c>
      <c r="T125" s="12">
        <f t="shared" si="5"/>
        <v>10000</v>
      </c>
      <c r="U125" s="5">
        <f>1500+2100+4200+1500</f>
        <v>9300</v>
      </c>
      <c r="V125" s="12">
        <f t="shared" si="6"/>
        <v>700</v>
      </c>
    </row>
    <row r="126" spans="1:22" s="3" customFormat="1" ht="12">
      <c r="A126" s="5">
        <v>2022</v>
      </c>
      <c r="B126" s="5" t="s">
        <v>293</v>
      </c>
      <c r="C126" s="18">
        <v>733200013</v>
      </c>
      <c r="D126" s="18" t="s">
        <v>152</v>
      </c>
      <c r="E126" s="18" t="s">
        <v>295</v>
      </c>
      <c r="F126" s="5">
        <v>1</v>
      </c>
      <c r="G126" s="5" t="s">
        <v>144</v>
      </c>
      <c r="H126" s="5">
        <f>15000</f>
        <v>15000</v>
      </c>
      <c r="I126" s="5" t="s">
        <v>155</v>
      </c>
      <c r="J126" s="5"/>
      <c r="K126" s="5"/>
      <c r="L126" s="5"/>
      <c r="M126" s="5" t="s">
        <v>158</v>
      </c>
      <c r="N126" s="5" t="s">
        <v>40</v>
      </c>
      <c r="O126" s="5" t="s">
        <v>158</v>
      </c>
      <c r="P126" s="5"/>
      <c r="Q126" s="5"/>
      <c r="R126" s="5" t="s">
        <v>181</v>
      </c>
      <c r="S126" s="10" t="s">
        <v>197</v>
      </c>
      <c r="T126" s="12">
        <f t="shared" si="5"/>
        <v>15000</v>
      </c>
      <c r="U126" s="5">
        <f>4500+4752+1500</f>
        <v>10752</v>
      </c>
      <c r="V126" s="12">
        <f t="shared" si="6"/>
        <v>4248</v>
      </c>
    </row>
    <row r="127" spans="1:22" s="3" customFormat="1" ht="12">
      <c r="A127" s="5">
        <v>2022</v>
      </c>
      <c r="B127" s="5" t="s">
        <v>293</v>
      </c>
      <c r="C127" s="7">
        <v>838120314</v>
      </c>
      <c r="D127" s="18" t="s">
        <v>152</v>
      </c>
      <c r="E127" s="18" t="s">
        <v>296</v>
      </c>
      <c r="F127" s="18">
        <v>1</v>
      </c>
      <c r="G127" s="18" t="s">
        <v>144</v>
      </c>
      <c r="H127" s="18">
        <v>10000</v>
      </c>
      <c r="I127" s="5" t="s">
        <v>155</v>
      </c>
      <c r="J127" s="5"/>
      <c r="K127" s="5"/>
      <c r="L127" s="5"/>
      <c r="M127" s="5" t="s">
        <v>158</v>
      </c>
      <c r="N127" s="5" t="s">
        <v>40</v>
      </c>
      <c r="O127" s="5" t="s">
        <v>158</v>
      </c>
      <c r="P127" s="5"/>
      <c r="Q127" s="5"/>
      <c r="R127" s="5" t="s">
        <v>181</v>
      </c>
      <c r="S127" s="10" t="s">
        <v>197</v>
      </c>
      <c r="T127" s="12">
        <f t="shared" si="5"/>
        <v>10000</v>
      </c>
      <c r="U127" s="5">
        <f>6918.62</f>
        <v>6918.62</v>
      </c>
      <c r="V127" s="12">
        <f t="shared" si="6"/>
        <v>3081.38</v>
      </c>
    </row>
    <row r="128" spans="1:22" s="3" customFormat="1" ht="12">
      <c r="A128" s="5">
        <v>2022</v>
      </c>
      <c r="B128" s="5" t="s">
        <v>293</v>
      </c>
      <c r="C128" s="18">
        <v>836390014</v>
      </c>
      <c r="D128" s="18" t="s">
        <v>152</v>
      </c>
      <c r="E128" s="18" t="s">
        <v>297</v>
      </c>
      <c r="F128" s="18">
        <v>1</v>
      </c>
      <c r="G128" s="18" t="s">
        <v>144</v>
      </c>
      <c r="H128" s="18">
        <v>7000</v>
      </c>
      <c r="I128" s="5" t="s">
        <v>155</v>
      </c>
      <c r="J128" s="5"/>
      <c r="K128" s="5"/>
      <c r="L128" s="5"/>
      <c r="M128" s="5" t="s">
        <v>158</v>
      </c>
      <c r="N128" s="5" t="s">
        <v>40</v>
      </c>
      <c r="O128" s="5" t="s">
        <v>158</v>
      </c>
      <c r="P128" s="5"/>
      <c r="Q128" s="5"/>
      <c r="R128" s="5" t="s">
        <v>181</v>
      </c>
      <c r="S128" s="10" t="s">
        <v>197</v>
      </c>
      <c r="T128" s="12">
        <f t="shared" si="5"/>
        <v>7000</v>
      </c>
      <c r="U128" s="5">
        <v>7000</v>
      </c>
      <c r="V128" s="12">
        <f t="shared" si="6"/>
        <v>0</v>
      </c>
    </row>
    <row r="129" spans="1:22" s="3" customFormat="1" ht="12">
      <c r="A129" s="5">
        <v>2022</v>
      </c>
      <c r="B129" s="5" t="s">
        <v>293</v>
      </c>
      <c r="C129" s="5">
        <v>8369003110</v>
      </c>
      <c r="D129" s="5" t="s">
        <v>152</v>
      </c>
      <c r="E129" s="5" t="s">
        <v>298</v>
      </c>
      <c r="F129" s="5">
        <v>1</v>
      </c>
      <c r="G129" s="5" t="s">
        <v>144</v>
      </c>
      <c r="H129" s="5">
        <f>20353.95-5804.67-2750.04-3500</f>
        <v>8299.240000000002</v>
      </c>
      <c r="I129" s="5" t="s">
        <v>155</v>
      </c>
      <c r="J129" s="5"/>
      <c r="K129" s="5"/>
      <c r="L129" s="5"/>
      <c r="M129" s="5" t="s">
        <v>158</v>
      </c>
      <c r="N129" s="5" t="s">
        <v>42</v>
      </c>
      <c r="O129" s="5" t="s">
        <v>158</v>
      </c>
      <c r="P129" s="5"/>
      <c r="Q129" s="5"/>
      <c r="R129" s="5" t="s">
        <v>181</v>
      </c>
      <c r="S129" s="10" t="s">
        <v>197</v>
      </c>
      <c r="T129" s="12">
        <f t="shared" si="5"/>
        <v>8299.240000000002</v>
      </c>
      <c r="U129" s="5"/>
      <c r="V129" s="12">
        <f t="shared" si="6"/>
        <v>8299.240000000002</v>
      </c>
    </row>
    <row r="130" spans="1:22" s="3" customFormat="1" ht="12">
      <c r="A130" s="5">
        <v>2022</v>
      </c>
      <c r="B130" s="6" t="s">
        <v>293</v>
      </c>
      <c r="C130" s="6">
        <v>836390012</v>
      </c>
      <c r="D130" s="6" t="s">
        <v>152</v>
      </c>
      <c r="E130" s="6" t="s">
        <v>299</v>
      </c>
      <c r="F130" s="5">
        <v>1</v>
      </c>
      <c r="G130" s="5" t="s">
        <v>144</v>
      </c>
      <c r="H130" s="5">
        <f>20000-6700+2750.04</f>
        <v>16050.04</v>
      </c>
      <c r="I130" s="5"/>
      <c r="J130" s="5" t="s">
        <v>155</v>
      </c>
      <c r="K130" s="5"/>
      <c r="L130" s="5"/>
      <c r="M130" s="5" t="s">
        <v>158</v>
      </c>
      <c r="N130" s="5" t="s">
        <v>40</v>
      </c>
      <c r="O130" s="5" t="s">
        <v>158</v>
      </c>
      <c r="P130" s="5"/>
      <c r="Q130" s="5"/>
      <c r="R130" s="5" t="s">
        <v>181</v>
      </c>
      <c r="S130" s="10" t="s">
        <v>197</v>
      </c>
      <c r="T130" s="12">
        <f t="shared" si="5"/>
        <v>16050.04</v>
      </c>
      <c r="U130" s="5">
        <f>2750.04+13300</f>
        <v>16050.04</v>
      </c>
      <c r="V130" s="12">
        <f t="shared" si="6"/>
        <v>0</v>
      </c>
    </row>
    <row r="131" spans="1:22" s="3" customFormat="1" ht="12">
      <c r="A131" s="5">
        <v>2022</v>
      </c>
      <c r="B131" s="5" t="s">
        <v>302</v>
      </c>
      <c r="C131" s="31">
        <v>891211011</v>
      </c>
      <c r="D131" s="5" t="s">
        <v>186</v>
      </c>
      <c r="E131" s="5" t="s">
        <v>300</v>
      </c>
      <c r="F131" s="5">
        <v>1</v>
      </c>
      <c r="G131" s="5" t="s">
        <v>144</v>
      </c>
      <c r="H131" s="5">
        <f>10000-10000+3500</f>
        <v>3500</v>
      </c>
      <c r="I131" s="5"/>
      <c r="J131" s="5" t="s">
        <v>155</v>
      </c>
      <c r="K131" s="5"/>
      <c r="L131" s="5"/>
      <c r="M131" s="5" t="s">
        <v>158</v>
      </c>
      <c r="N131" s="5" t="s">
        <v>42</v>
      </c>
      <c r="O131" s="5" t="s">
        <v>158</v>
      </c>
      <c r="P131" s="5"/>
      <c r="Q131" s="5"/>
      <c r="R131" s="5" t="s">
        <v>181</v>
      </c>
      <c r="S131" s="10" t="s">
        <v>197</v>
      </c>
      <c r="T131" s="12">
        <f t="shared" si="5"/>
        <v>3500</v>
      </c>
      <c r="U131" s="5">
        <v>3475.5</v>
      </c>
      <c r="V131" s="12">
        <f t="shared" si="6"/>
        <v>24.5</v>
      </c>
    </row>
    <row r="132" spans="1:22" s="3" customFormat="1" ht="12">
      <c r="A132" s="5">
        <v>2022</v>
      </c>
      <c r="B132" s="5" t="s">
        <v>204</v>
      </c>
      <c r="C132" s="5">
        <v>451700428</v>
      </c>
      <c r="D132" s="5" t="s">
        <v>186</v>
      </c>
      <c r="E132" s="5" t="s">
        <v>301</v>
      </c>
      <c r="F132" s="5">
        <v>1</v>
      </c>
      <c r="G132" s="5" t="s">
        <v>144</v>
      </c>
      <c r="H132" s="5">
        <f>5200-5200</f>
        <v>0</v>
      </c>
      <c r="I132" s="5" t="s">
        <v>155</v>
      </c>
      <c r="J132" s="5"/>
      <c r="K132" s="5"/>
      <c r="L132" s="5" t="s">
        <v>156</v>
      </c>
      <c r="M132" s="5" t="s">
        <v>158</v>
      </c>
      <c r="N132" s="5" t="s">
        <v>66</v>
      </c>
      <c r="O132" s="5" t="s">
        <v>158</v>
      </c>
      <c r="P132" s="5"/>
      <c r="Q132" s="5"/>
      <c r="R132" s="5" t="s">
        <v>157</v>
      </c>
      <c r="S132" s="10" t="s">
        <v>197</v>
      </c>
      <c r="T132" s="12">
        <f>+F132*H132</f>
        <v>0</v>
      </c>
      <c r="U132" s="5"/>
      <c r="V132" s="12">
        <f>T132-U132</f>
        <v>0</v>
      </c>
    </row>
    <row r="133" spans="1:22" s="3" customFormat="1" ht="12">
      <c r="A133" s="5">
        <v>2022</v>
      </c>
      <c r="B133" s="5" t="s">
        <v>334</v>
      </c>
      <c r="C133" s="5">
        <v>962200561</v>
      </c>
      <c r="D133" s="5" t="s">
        <v>152</v>
      </c>
      <c r="E133" s="5" t="s">
        <v>335</v>
      </c>
      <c r="F133" s="5">
        <v>1</v>
      </c>
      <c r="G133" s="5" t="s">
        <v>144</v>
      </c>
      <c r="H133" s="5">
        <v>6700</v>
      </c>
      <c r="I133" s="5"/>
      <c r="J133" s="5" t="s">
        <v>155</v>
      </c>
      <c r="K133" s="5"/>
      <c r="L133" s="5" t="s">
        <v>156</v>
      </c>
      <c r="M133" s="5" t="s">
        <v>158</v>
      </c>
      <c r="N133" s="5" t="s">
        <v>66</v>
      </c>
      <c r="O133" s="5" t="s">
        <v>158</v>
      </c>
      <c r="P133" s="5"/>
      <c r="Q133" s="5"/>
      <c r="R133" s="5" t="s">
        <v>157</v>
      </c>
      <c r="S133" s="10" t="s">
        <v>197</v>
      </c>
      <c r="T133" s="12">
        <f t="shared" si="5"/>
        <v>6700</v>
      </c>
      <c r="U133" s="5">
        <v>6500</v>
      </c>
      <c r="V133" s="12">
        <f t="shared" si="6"/>
        <v>200</v>
      </c>
    </row>
    <row r="134" spans="1:22" s="3" customFormat="1" ht="15" customHeight="1">
      <c r="A134" s="43" t="s">
        <v>325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5"/>
      <c r="T134" s="16">
        <f>SUM(T135:T136)</f>
        <v>10200</v>
      </c>
      <c r="U134" s="5"/>
      <c r="V134" s="12">
        <f>SUM(V135:V136)</f>
        <v>10200</v>
      </c>
    </row>
    <row r="135" spans="1:22" s="3" customFormat="1" ht="12">
      <c r="A135" s="5">
        <v>2022</v>
      </c>
      <c r="B135" s="5" t="s">
        <v>302</v>
      </c>
      <c r="C135" s="31">
        <v>891211011</v>
      </c>
      <c r="D135" s="5" t="s">
        <v>186</v>
      </c>
      <c r="E135" s="5" t="s">
        <v>303</v>
      </c>
      <c r="F135" s="5">
        <v>1</v>
      </c>
      <c r="G135" s="5" t="s">
        <v>144</v>
      </c>
      <c r="H135" s="5">
        <v>10000</v>
      </c>
      <c r="I135" s="5"/>
      <c r="J135" s="5"/>
      <c r="K135" s="5" t="s">
        <v>155</v>
      </c>
      <c r="L135" s="5" t="s">
        <v>156</v>
      </c>
      <c r="M135" s="5" t="s">
        <v>158</v>
      </c>
      <c r="N135" s="5" t="s">
        <v>86</v>
      </c>
      <c r="O135" s="5" t="s">
        <v>158</v>
      </c>
      <c r="P135" s="5"/>
      <c r="Q135" s="5"/>
      <c r="R135" s="5" t="s">
        <v>157</v>
      </c>
      <c r="S135" s="10" t="s">
        <v>197</v>
      </c>
      <c r="T135" s="12">
        <f t="shared" si="5"/>
        <v>10000</v>
      </c>
      <c r="U135" s="5"/>
      <c r="V135" s="12">
        <f t="shared" si="6"/>
        <v>10000</v>
      </c>
    </row>
    <row r="136" spans="1:22" s="3" customFormat="1" ht="12">
      <c r="A136" s="5">
        <v>2022</v>
      </c>
      <c r="B136" s="5" t="s">
        <v>293</v>
      </c>
      <c r="C136" s="5">
        <v>8369003110</v>
      </c>
      <c r="D136" s="5" t="s">
        <v>152</v>
      </c>
      <c r="E136" s="5" t="s">
        <v>304</v>
      </c>
      <c r="F136" s="5">
        <v>1</v>
      </c>
      <c r="G136" s="5" t="s">
        <v>144</v>
      </c>
      <c r="H136" s="5">
        <f>20000-19800</f>
        <v>200</v>
      </c>
      <c r="I136" s="5"/>
      <c r="J136" s="5" t="s">
        <v>155</v>
      </c>
      <c r="K136" s="5"/>
      <c r="L136" s="5" t="s">
        <v>156</v>
      </c>
      <c r="M136" s="5" t="s">
        <v>158</v>
      </c>
      <c r="N136" s="5" t="s">
        <v>86</v>
      </c>
      <c r="O136" s="5" t="s">
        <v>158</v>
      </c>
      <c r="P136" s="5"/>
      <c r="Q136" s="5"/>
      <c r="R136" s="5" t="s">
        <v>157</v>
      </c>
      <c r="S136" s="5" t="s">
        <v>197</v>
      </c>
      <c r="T136" s="12">
        <f t="shared" si="5"/>
        <v>200</v>
      </c>
      <c r="U136" s="5"/>
      <c r="V136" s="12">
        <f t="shared" si="6"/>
        <v>200</v>
      </c>
    </row>
    <row r="137" spans="1:22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4" t="s">
        <v>309</v>
      </c>
      <c r="T137" s="17">
        <f>SUM(T6+T8+T42+T58+T79+T103+T106+T124+T134)</f>
        <v>4931138.140000001</v>
      </c>
      <c r="U137" s="13"/>
      <c r="V137" s="12"/>
    </row>
    <row r="140" spans="3:4" ht="15">
      <c r="C140" s="33" t="s">
        <v>347</v>
      </c>
      <c r="D140" s="33"/>
    </row>
    <row r="141" spans="3:5" ht="15">
      <c r="C141" s="34">
        <v>325300019</v>
      </c>
      <c r="D141" s="34" t="s">
        <v>343</v>
      </c>
      <c r="E141" s="34"/>
    </row>
    <row r="142" spans="3:5" ht="15">
      <c r="C142" s="34">
        <v>325200016</v>
      </c>
      <c r="D142" s="34" t="s">
        <v>344</v>
      </c>
      <c r="E142" s="34"/>
    </row>
    <row r="143" spans="3:5" ht="15">
      <c r="C143" s="34">
        <v>3611100279</v>
      </c>
      <c r="D143" s="35" t="s">
        <v>345</v>
      </c>
      <c r="E143" s="34"/>
    </row>
    <row r="144" spans="3:5" ht="15">
      <c r="C144" s="34">
        <v>852500021</v>
      </c>
      <c r="D144" s="35" t="s">
        <v>346</v>
      </c>
      <c r="E144" s="34"/>
    </row>
    <row r="145" spans="3:4" ht="15">
      <c r="C145" s="36">
        <v>891210913</v>
      </c>
      <c r="D145" s="37" t="s">
        <v>348</v>
      </c>
    </row>
    <row r="147" ht="15">
      <c r="C147" s="42">
        <v>532900011</v>
      </c>
    </row>
    <row r="148" ht="15">
      <c r="C148" s="38" t="s">
        <v>352</v>
      </c>
    </row>
    <row r="149" ht="15">
      <c r="C149" s="38" t="s">
        <v>353</v>
      </c>
    </row>
    <row r="150" ht="15">
      <c r="C150" s="38" t="s">
        <v>349</v>
      </c>
    </row>
    <row r="151" ht="15">
      <c r="C151" s="39"/>
    </row>
    <row r="152" ht="15">
      <c r="C152" s="40" t="s">
        <v>350</v>
      </c>
    </row>
    <row r="153" ht="15">
      <c r="C153" s="40"/>
    </row>
    <row r="154" spans="3:7" ht="15">
      <c r="C154" s="40" t="s">
        <v>351</v>
      </c>
      <c r="G154" s="41">
        <v>3150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A8:S8"/>
    <mergeCell ref="A6:S6"/>
    <mergeCell ref="A79:S79"/>
    <mergeCell ref="A1:S1"/>
    <mergeCell ref="A2:S2"/>
    <mergeCell ref="A4:B4"/>
    <mergeCell ref="C4:T4"/>
    <mergeCell ref="A103:S103"/>
    <mergeCell ref="A106:S106"/>
    <mergeCell ref="A124:S124"/>
    <mergeCell ref="A134:S134"/>
    <mergeCell ref="A58:S58"/>
    <mergeCell ref="A42:S42"/>
  </mergeCells>
  <printOptions/>
  <pageMargins left="0.5118110236220472" right="0.31496062992125984" top="0.9055118110236221" bottom="0.9448818897637796" header="0.31496062992125984" footer="0.31496062992125984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5536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 t="s">
        <v>27</v>
      </c>
      <c r="B1" t="s">
        <v>28</v>
      </c>
    </row>
    <row r="2" spans="1:2" ht="15">
      <c r="A2" t="s">
        <v>29</v>
      </c>
      <c r="B2" t="s">
        <v>30</v>
      </c>
    </row>
    <row r="3" spans="1:2" ht="15">
      <c r="A3" t="s">
        <v>31</v>
      </c>
      <c r="B3" t="s">
        <v>32</v>
      </c>
    </row>
    <row r="4" spans="1:2" ht="15">
      <c r="A4" t="s">
        <v>33</v>
      </c>
      <c r="B4" t="s">
        <v>34</v>
      </c>
    </row>
    <row r="5" spans="1:2" ht="15">
      <c r="A5" t="s">
        <v>35</v>
      </c>
      <c r="B5" t="s">
        <v>36</v>
      </c>
    </row>
    <row r="6" spans="1:2" ht="15">
      <c r="A6" t="s">
        <v>37</v>
      </c>
      <c r="B6" t="s">
        <v>38</v>
      </c>
    </row>
    <row r="7" spans="1:2" ht="15">
      <c r="A7" t="s">
        <v>39</v>
      </c>
      <c r="B7" t="s">
        <v>40</v>
      </c>
    </row>
    <row r="8" spans="1:2" ht="15">
      <c r="A8" t="s">
        <v>41</v>
      </c>
      <c r="B8" t="s">
        <v>42</v>
      </c>
    </row>
    <row r="9" spans="1:2" ht="15">
      <c r="A9" t="s">
        <v>43</v>
      </c>
      <c r="B9" t="s">
        <v>44</v>
      </c>
    </row>
    <row r="10" spans="1:2" ht="15">
      <c r="A10" t="s">
        <v>45</v>
      </c>
      <c r="B10" t="s">
        <v>46</v>
      </c>
    </row>
    <row r="11" spans="1:2" ht="15">
      <c r="A11" t="s">
        <v>47</v>
      </c>
      <c r="B11" t="s">
        <v>48</v>
      </c>
    </row>
    <row r="12" spans="1:2" ht="15">
      <c r="A12" t="s">
        <v>49</v>
      </c>
      <c r="B12" t="s">
        <v>50</v>
      </c>
    </row>
    <row r="13" spans="1:2" ht="15">
      <c r="A13" t="s">
        <v>51</v>
      </c>
      <c r="B13" t="s">
        <v>52</v>
      </c>
    </row>
    <row r="14" spans="1:2" ht="15">
      <c r="A14" t="s">
        <v>53</v>
      </c>
      <c r="B14" t="s">
        <v>54</v>
      </c>
    </row>
    <row r="15" spans="1:2" ht="15">
      <c r="A15" t="s">
        <v>55</v>
      </c>
      <c r="B15" t="s">
        <v>56</v>
      </c>
    </row>
    <row r="16" spans="1:2" ht="15">
      <c r="A16" t="s">
        <v>57</v>
      </c>
      <c r="B16" t="s">
        <v>58</v>
      </c>
    </row>
    <row r="17" spans="1:2" ht="15">
      <c r="A17" t="s">
        <v>59</v>
      </c>
      <c r="B17" t="s">
        <v>60</v>
      </c>
    </row>
    <row r="18" spans="1:2" ht="15">
      <c r="A18" t="s">
        <v>61</v>
      </c>
      <c r="B18" t="s">
        <v>62</v>
      </c>
    </row>
    <row r="19" spans="1:2" ht="15">
      <c r="A19" t="s">
        <v>63</v>
      </c>
      <c r="B19" t="s">
        <v>64</v>
      </c>
    </row>
    <row r="20" spans="1:2" ht="15">
      <c r="A20" t="s">
        <v>65</v>
      </c>
      <c r="B20" t="s">
        <v>66</v>
      </c>
    </row>
    <row r="21" spans="1:2" ht="15">
      <c r="A21" t="s">
        <v>67</v>
      </c>
      <c r="B21" t="s">
        <v>68</v>
      </c>
    </row>
    <row r="22" spans="1:2" ht="15">
      <c r="A22" t="s">
        <v>69</v>
      </c>
      <c r="B22" t="s">
        <v>70</v>
      </c>
    </row>
    <row r="23" spans="1:2" ht="15">
      <c r="A23" t="s">
        <v>71</v>
      </c>
      <c r="B23" t="s">
        <v>72</v>
      </c>
    </row>
    <row r="24" spans="1:2" ht="15">
      <c r="A24" t="s">
        <v>73</v>
      </c>
      <c r="B24" t="s">
        <v>74</v>
      </c>
    </row>
    <row r="25" spans="1:2" ht="15">
      <c r="A25" t="s">
        <v>75</v>
      </c>
      <c r="B25" t="s">
        <v>76</v>
      </c>
    </row>
    <row r="26" spans="1:2" ht="15">
      <c r="A26" t="s">
        <v>77</v>
      </c>
      <c r="B26" t="s">
        <v>78</v>
      </c>
    </row>
    <row r="27" spans="1:2" ht="15">
      <c r="A27" t="s">
        <v>79</v>
      </c>
      <c r="B27" t="s">
        <v>80</v>
      </c>
    </row>
    <row r="28" spans="1:2" ht="15">
      <c r="A28" t="s">
        <v>81</v>
      </c>
      <c r="B28" t="s">
        <v>82</v>
      </c>
    </row>
    <row r="29" spans="1:2" ht="15">
      <c r="A29" t="s">
        <v>83</v>
      </c>
      <c r="B29" t="s">
        <v>84</v>
      </c>
    </row>
    <row r="30" spans="1:2" ht="15">
      <c r="A30" t="s">
        <v>85</v>
      </c>
      <c r="B30" t="s">
        <v>86</v>
      </c>
    </row>
    <row r="31" spans="1:2" ht="15">
      <c r="A31" t="s">
        <v>87</v>
      </c>
      <c r="B31" t="s">
        <v>88</v>
      </c>
    </row>
    <row r="32" ht="15">
      <c r="A32" t="s">
        <v>89</v>
      </c>
    </row>
    <row r="33" ht="15">
      <c r="A33" t="s">
        <v>90</v>
      </c>
    </row>
    <row r="34" ht="15">
      <c r="A34" t="s">
        <v>91</v>
      </c>
    </row>
    <row r="35" ht="15">
      <c r="A35" t="s">
        <v>92</v>
      </c>
    </row>
    <row r="36" ht="15">
      <c r="A36" t="s">
        <v>93</v>
      </c>
    </row>
    <row r="37" ht="15">
      <c r="A37" t="s">
        <v>94</v>
      </c>
    </row>
    <row r="38" ht="15">
      <c r="A38" t="s">
        <v>95</v>
      </c>
    </row>
    <row r="39" ht="15">
      <c r="A39" t="s">
        <v>96</v>
      </c>
    </row>
    <row r="40" ht="15">
      <c r="A40" t="s">
        <v>97</v>
      </c>
    </row>
    <row r="41" ht="15">
      <c r="A41" t="s">
        <v>98</v>
      </c>
    </row>
    <row r="42" ht="15">
      <c r="A42" t="s">
        <v>99</v>
      </c>
    </row>
    <row r="43" ht="15">
      <c r="A43" t="s">
        <v>100</v>
      </c>
    </row>
    <row r="44" ht="15">
      <c r="A44" t="s">
        <v>101</v>
      </c>
    </row>
    <row r="45" ht="15">
      <c r="A45" t="s">
        <v>102</v>
      </c>
    </row>
    <row r="46" ht="15">
      <c r="A46" t="s">
        <v>103</v>
      </c>
    </row>
    <row r="47" ht="15">
      <c r="A47" t="s">
        <v>104</v>
      </c>
    </row>
    <row r="48" ht="15">
      <c r="A48" t="s">
        <v>105</v>
      </c>
    </row>
    <row r="49" ht="15">
      <c r="A49" t="s">
        <v>106</v>
      </c>
    </row>
    <row r="50" ht="15">
      <c r="A50" t="s">
        <v>107</v>
      </c>
    </row>
    <row r="51" ht="15">
      <c r="A51" t="s">
        <v>108</v>
      </c>
    </row>
    <row r="52" ht="15">
      <c r="A52" t="s">
        <v>109</v>
      </c>
    </row>
    <row r="53" ht="15">
      <c r="A53" t="s">
        <v>110</v>
      </c>
    </row>
    <row r="54" ht="15">
      <c r="A54" t="s">
        <v>111</v>
      </c>
    </row>
    <row r="55" ht="15">
      <c r="A55" t="s">
        <v>112</v>
      </c>
    </row>
    <row r="56" ht="15">
      <c r="A56" t="s">
        <v>113</v>
      </c>
    </row>
    <row r="57" ht="15">
      <c r="A57" t="s">
        <v>114</v>
      </c>
    </row>
    <row r="58" ht="15">
      <c r="A58" t="s">
        <v>115</v>
      </c>
    </row>
    <row r="59" ht="15">
      <c r="A59" t="s">
        <v>116</v>
      </c>
    </row>
    <row r="60" ht="15">
      <c r="A60" t="s">
        <v>117</v>
      </c>
    </row>
    <row r="61" ht="15">
      <c r="A61" t="s">
        <v>118</v>
      </c>
    </row>
    <row r="62" ht="15">
      <c r="A62" t="s">
        <v>119</v>
      </c>
    </row>
    <row r="63" ht="15">
      <c r="A63" t="s">
        <v>120</v>
      </c>
    </row>
    <row r="64" ht="15">
      <c r="A64" t="s">
        <v>121</v>
      </c>
    </row>
    <row r="65" ht="15">
      <c r="A65" t="s">
        <v>122</v>
      </c>
    </row>
    <row r="66" ht="15">
      <c r="A66" t="s">
        <v>123</v>
      </c>
    </row>
    <row r="67" ht="15">
      <c r="A67" t="s">
        <v>124</v>
      </c>
    </row>
    <row r="68" ht="15">
      <c r="A68" t="s">
        <v>125</v>
      </c>
    </row>
    <row r="69" ht="15">
      <c r="A69" t="s">
        <v>126</v>
      </c>
    </row>
    <row r="70" ht="15">
      <c r="A70" t="s">
        <v>127</v>
      </c>
    </row>
    <row r="71" ht="15">
      <c r="A71" t="s">
        <v>128</v>
      </c>
    </row>
    <row r="72" ht="15">
      <c r="A72" t="s">
        <v>129</v>
      </c>
    </row>
    <row r="73" ht="15">
      <c r="A73" t="s">
        <v>130</v>
      </c>
    </row>
    <row r="74" ht="15">
      <c r="A74" t="s">
        <v>131</v>
      </c>
    </row>
    <row r="75" ht="15">
      <c r="A75" t="s">
        <v>132</v>
      </c>
    </row>
    <row r="76" ht="15">
      <c r="A76" t="s">
        <v>133</v>
      </c>
    </row>
    <row r="77" ht="15">
      <c r="A77" t="s">
        <v>134</v>
      </c>
    </row>
    <row r="78" ht="15">
      <c r="A78" t="s">
        <v>135</v>
      </c>
    </row>
    <row r="79" ht="15">
      <c r="A79" t="s">
        <v>136</v>
      </c>
    </row>
    <row r="80" ht="15">
      <c r="A80" t="s">
        <v>137</v>
      </c>
    </row>
    <row r="81" ht="15">
      <c r="A81" t="s">
        <v>138</v>
      </c>
    </row>
    <row r="82" ht="15">
      <c r="A82" t="s">
        <v>139</v>
      </c>
    </row>
    <row r="83" ht="15">
      <c r="A83" t="s">
        <v>140</v>
      </c>
    </row>
    <row r="84" ht="15">
      <c r="A84" t="s">
        <v>141</v>
      </c>
    </row>
    <row r="85" ht="15">
      <c r="A85" t="s">
        <v>142</v>
      </c>
    </row>
    <row r="86" ht="15">
      <c r="A86" t="s">
        <v>143</v>
      </c>
    </row>
    <row r="87" ht="15">
      <c r="A87" t="s">
        <v>144</v>
      </c>
    </row>
    <row r="88" ht="15">
      <c r="A88" t="s">
        <v>145</v>
      </c>
    </row>
    <row r="89" ht="15">
      <c r="A89" t="s">
        <v>146</v>
      </c>
    </row>
    <row r="90" ht="15">
      <c r="A90" t="s">
        <v>147</v>
      </c>
    </row>
    <row r="91" ht="15">
      <c r="A91" t="s">
        <v>148</v>
      </c>
    </row>
    <row r="92" ht="15">
      <c r="A92" t="s">
        <v>149</v>
      </c>
    </row>
    <row r="93" ht="15">
      <c r="A93" t="s">
        <v>150</v>
      </c>
    </row>
    <row r="65536" spans="1:2" ht="15">
      <c r="A65536" t="s">
        <v>25</v>
      </c>
      <c r="B65536" t="s">
        <v>26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ASIS-CONTA</cp:lastModifiedBy>
  <cp:lastPrinted>2022-08-01T21:14:09Z</cp:lastPrinted>
  <dcterms:created xsi:type="dcterms:W3CDTF">2022-01-05T09:05:22Z</dcterms:created>
  <dcterms:modified xsi:type="dcterms:W3CDTF">2023-06-20T21:36:31Z</dcterms:modified>
  <cp:category/>
  <cp:version/>
  <cp:contentType/>
  <cp:contentStatus/>
</cp:coreProperties>
</file>