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A 2022 REVISANDO CON ANITA\POA 2022\CON REFORMAS - ENVIAR A OMAR\"/>
    </mc:Choice>
  </mc:AlternateContent>
  <xr:revisionPtr revIDLastSave="0" documentId="13_ncr:1_{C78F392B-3649-4D1F-9737-F5560B539451}" xr6:coauthVersionLast="43" xr6:coauthVersionMax="43" xr10:uidLastSave="{00000000-0000-0000-0000-000000000000}"/>
  <bookViews>
    <workbookView xWindow="-120" yWindow="-120" windowWidth="29040" windowHeight="15840" tabRatio="1000" xr2:uid="{00000000-000D-0000-FFFF-FFFF00000000}"/>
  </bookViews>
  <sheets>
    <sheet name="POA 2022" sheetId="1" r:id="rId1"/>
  </sheets>
  <externalReferences>
    <externalReference r:id="rId2"/>
  </externalReferences>
  <definedNames>
    <definedName name="_1.1.___" localSheetId="0">'[1]MATRIZ ENVIADA'!#REF!</definedName>
    <definedName name="_1.1.___">'[1]MATRIZ ENVIADA'!#REF!</definedName>
    <definedName name="_1.1.___Prver_la_inclusión__la_equidad_y_la_erradicación_de_la_pobreza_en_todas_sus_formas_y_en_todo_el_territorio_nacional__a_fin_de_garantizar_la_justicia_económica__social_y_territorial." localSheetId="0">'[1]MATRIZ ENVIADA'!#REF!</definedName>
    <definedName name="_1.1.___Prver_la_inclusión__la_equidad_y_la_erradicación_de_la_pobreza_en_todas_sus_formas_y_en_todo_el_territorio_nacional__a_fin_de_garantizar_la_justicia_económica__social_y_territorial.">'[1]MATRIZ ENVIADA'!#REF!</definedName>
    <definedName name="_xlnm._FilterDatabase" localSheetId="0" hidden="1">'POA 2022'!$A$7:$AJ$236</definedName>
    <definedName name="_xlnm.Print_Area" localSheetId="0">'POA 2022'!$A$1:$Y$237</definedName>
    <definedName name="NUEVO">'[1]MATRIZ ENVIADA'!#REF!</definedName>
    <definedName name="_xlnm.Print_Titles" localSheetId="0">'POA 2022'!$1:$8</definedName>
    <definedName name="XXXX">'[1]MATRIZ ENVIADA'!#REF!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2" i="1" l="1"/>
  <c r="X230" i="1" l="1"/>
  <c r="X234" i="1"/>
  <c r="V224" i="1"/>
  <c r="V222" i="1"/>
  <c r="V219" i="1"/>
  <c r="X202" i="1"/>
  <c r="T128" i="1" l="1"/>
  <c r="V127" i="1"/>
  <c r="T127" i="1"/>
  <c r="V72" i="1"/>
  <c r="V68" i="1"/>
  <c r="T30" i="1"/>
  <c r="T29" i="1"/>
  <c r="T27" i="1"/>
  <c r="T28" i="1" l="1"/>
  <c r="T147" i="1"/>
  <c r="V64" i="1"/>
  <c r="X30" i="1"/>
  <c r="V167" i="1"/>
  <c r="T197" i="1"/>
  <c r="V156" i="1"/>
  <c r="X22" i="1"/>
  <c r="T24" i="1" l="1"/>
  <c r="T23" i="1"/>
  <c r="T25" i="1"/>
  <c r="V154" i="1"/>
  <c r="T224" i="1"/>
  <c r="V214" i="1"/>
  <c r="T217" i="1"/>
  <c r="X47" i="1"/>
  <c r="X46" i="1"/>
  <c r="T120" i="1" l="1"/>
  <c r="X14" i="1"/>
  <c r="X15" i="1"/>
  <c r="X74" i="1" l="1"/>
  <c r="X193" i="1"/>
  <c r="X192" i="1"/>
  <c r="X191" i="1"/>
  <c r="X190" i="1"/>
  <c r="V195" i="1"/>
  <c r="V194" i="1"/>
  <c r="T172" i="1"/>
  <c r="V172" i="1"/>
  <c r="T183" i="1"/>
  <c r="T78" i="1"/>
  <c r="T168" i="1"/>
  <c r="V168" i="1"/>
  <c r="T165" i="1"/>
  <c r="T166" i="1"/>
  <c r="T185" i="1"/>
  <c r="V178" i="1"/>
  <c r="X178" i="1" s="1"/>
  <c r="X10" i="1" l="1"/>
  <c r="X213" i="1"/>
  <c r="X233" i="1" l="1"/>
  <c r="X232" i="1"/>
  <c r="X231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64" i="1" l="1"/>
  <c r="X63" i="1"/>
  <c r="X27" i="1"/>
  <c r="X150" i="1"/>
  <c r="X149" i="1"/>
  <c r="X176" i="1"/>
  <c r="X175" i="1"/>
  <c r="X174" i="1"/>
  <c r="X173" i="1"/>
  <c r="X189" i="1"/>
  <c r="X188" i="1"/>
  <c r="X187" i="1"/>
  <c r="X186" i="1"/>
  <c r="X99" i="1" l="1"/>
  <c r="X98" i="1"/>
  <c r="X97" i="1"/>
  <c r="X96" i="1"/>
  <c r="X95" i="1"/>
  <c r="X94" i="1"/>
  <c r="X93" i="1"/>
  <c r="X92" i="1"/>
  <c r="X91" i="1"/>
  <c r="X90" i="1"/>
  <c r="X212" i="1"/>
  <c r="X109" i="1" l="1"/>
  <c r="X110" i="1"/>
  <c r="X111" i="1"/>
  <c r="X112" i="1"/>
  <c r="X108" i="1"/>
  <c r="X107" i="1"/>
  <c r="X106" i="1"/>
  <c r="X105" i="1"/>
  <c r="X104" i="1"/>
  <c r="X101" i="1"/>
  <c r="X102" i="1"/>
  <c r="X89" i="1"/>
  <c r="X88" i="1"/>
  <c r="X87" i="1"/>
  <c r="X86" i="1"/>
  <c r="X85" i="1"/>
  <c r="X83" i="1"/>
  <c r="X82" i="1"/>
  <c r="X81" i="1"/>
  <c r="X80" i="1"/>
  <c r="X79" i="1"/>
  <c r="X53" i="1"/>
  <c r="X54" i="1"/>
  <c r="X55" i="1"/>
  <c r="X56" i="1"/>
  <c r="X57" i="1"/>
  <c r="X58" i="1"/>
  <c r="X59" i="1"/>
  <c r="X60" i="1"/>
  <c r="X61" i="1"/>
  <c r="X62" i="1"/>
  <c r="X28" i="1" l="1"/>
  <c r="X29" i="1"/>
  <c r="X23" i="1"/>
  <c r="X24" i="1"/>
  <c r="X25" i="1"/>
  <c r="X26" i="1"/>
  <c r="X21" i="1"/>
  <c r="X13" i="1" l="1"/>
  <c r="X12" i="1"/>
  <c r="X11" i="1"/>
  <c r="X9" i="1"/>
  <c r="X118" i="1" l="1"/>
  <c r="X151" i="1"/>
  <c r="X117" i="1"/>
  <c r="X116" i="1"/>
  <c r="X115" i="1"/>
  <c r="X114" i="1"/>
  <c r="X76" i="1"/>
  <c r="X37" i="1"/>
  <c r="X36" i="1"/>
  <c r="X35" i="1"/>
  <c r="X34" i="1"/>
  <c r="X33" i="1"/>
  <c r="X52" i="1" l="1"/>
  <c r="X51" i="1"/>
  <c r="X70" i="1" l="1"/>
  <c r="X210" i="1"/>
  <c r="X50" i="1" l="1"/>
  <c r="X49" i="1"/>
  <c r="X48" i="1"/>
  <c r="X148" i="1"/>
  <c r="X45" i="1"/>
  <c r="X42" i="1"/>
  <c r="X44" i="1"/>
  <c r="X141" i="1"/>
  <c r="X43" i="1" l="1"/>
  <c r="X145" i="1"/>
  <c r="X144" i="1"/>
  <c r="X143" i="1"/>
  <c r="X41" i="1" l="1"/>
  <c r="X136" i="1" l="1"/>
  <c r="X236" i="1" l="1"/>
  <c r="X235" i="1"/>
  <c r="X163" i="1"/>
  <c r="X162" i="1"/>
  <c r="X161" i="1"/>
  <c r="X160" i="1"/>
  <c r="X159" i="1"/>
  <c r="X158" i="1"/>
  <c r="X157" i="1"/>
  <c r="X135" i="1" l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40" i="1"/>
  <c r="X38" i="1"/>
  <c r="X20" i="1"/>
  <c r="X19" i="1"/>
  <c r="X18" i="1"/>
  <c r="X17" i="1"/>
  <c r="X16" i="1"/>
  <c r="X78" i="1" l="1"/>
  <c r="X77" i="1"/>
  <c r="X69" i="1" l="1"/>
  <c r="X75" i="1"/>
  <c r="X140" i="1" l="1"/>
  <c r="X142" i="1"/>
  <c r="X146" i="1"/>
  <c r="X147" i="1"/>
  <c r="X138" i="1" l="1"/>
  <c r="X84" i="1" l="1"/>
  <c r="X211" i="1" l="1"/>
  <c r="X209" i="1"/>
  <c r="X208" i="1"/>
  <c r="X207" i="1"/>
  <c r="X206" i="1"/>
  <c r="X205" i="1"/>
  <c r="X204" i="1"/>
  <c r="X203" i="1"/>
  <c r="X201" i="1"/>
  <c r="X200" i="1"/>
  <c r="X199" i="1"/>
  <c r="X198" i="1"/>
  <c r="X197" i="1"/>
  <c r="X196" i="1"/>
  <c r="X195" i="1"/>
  <c r="X194" i="1"/>
  <c r="X185" i="1"/>
  <c r="X184" i="1"/>
  <c r="X183" i="1"/>
  <c r="X182" i="1"/>
  <c r="X181" i="1"/>
  <c r="X180" i="1"/>
  <c r="X179" i="1"/>
  <c r="X177" i="1"/>
  <c r="X172" i="1"/>
  <c r="X171" i="1"/>
  <c r="X170" i="1"/>
  <c r="X169" i="1"/>
  <c r="X168" i="1"/>
  <c r="X167" i="1"/>
  <c r="X166" i="1"/>
  <c r="X165" i="1"/>
  <c r="X164" i="1"/>
  <c r="X156" i="1"/>
  <c r="X155" i="1"/>
  <c r="X154" i="1"/>
  <c r="X153" i="1"/>
  <c r="X139" i="1"/>
  <c r="X137" i="1"/>
  <c r="X103" i="1"/>
  <c r="X100" i="1"/>
  <c r="X73" i="1"/>
  <c r="X72" i="1"/>
  <c r="X71" i="1"/>
  <c r="X68" i="1"/>
  <c r="X67" i="1"/>
  <c r="X66" i="1"/>
  <c r="X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3BPC20</author>
    <author>ANALISTA ESTADISTICA</author>
    <author>COMPRAS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3BPC20:</t>
        </r>
        <r>
          <rPr>
            <sz val="9"/>
            <color indexed="81"/>
            <rFont val="Tahoma"/>
            <family val="2"/>
          </rPr>
          <t xml:space="preserve">
3 DIGITOS</t>
        </r>
      </text>
    </comment>
    <comment ref="I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3BPC20:</t>
        </r>
        <r>
          <rPr>
            <sz val="9"/>
            <color indexed="81"/>
            <rFont val="Tahoma"/>
            <family val="2"/>
          </rPr>
          <t xml:space="preserve">
3 DIGITOS</t>
        </r>
      </text>
    </comment>
    <comment ref="H2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ANALISTA ESTADISTICA:</t>
        </r>
        <r>
          <rPr>
            <sz val="9"/>
            <color indexed="81"/>
            <rFont val="Tahoma"/>
            <family val="2"/>
          </rPr>
          <t xml:space="preserve">
PARTE DEL TEXTO ES DEL INDICADOR DEL PEI</t>
        </r>
      </text>
    </comment>
    <comment ref="P2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ANALISTA ESTADISTICA:</t>
        </r>
        <r>
          <rPr>
            <sz val="9"/>
            <color indexed="81"/>
            <rFont val="Tahoma"/>
            <family val="2"/>
          </rPr>
          <t xml:space="preserve">
NO SE ENTIENDE INDICADOR</t>
        </r>
      </text>
    </comment>
    <comment ref="N41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1000 para ACT y 2000 para SERTMA
</t>
        </r>
      </text>
    </comment>
    <comment ref="T8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ANALISTA ESTADISTICA:</t>
        </r>
        <r>
          <rPr>
            <sz val="9"/>
            <color indexed="81"/>
            <rFont val="Tahoma"/>
            <family val="2"/>
          </rPr>
          <t xml:space="preserve">
revisar si se va a erjecuar todo en el primer semestre</t>
        </r>
      </text>
    </comment>
    <comment ref="N138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1000 para ACT y 2000 para SERTMA
</t>
        </r>
      </text>
    </comment>
    <comment ref="V185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FALTA RYV</t>
        </r>
      </text>
    </comment>
    <comment ref="V186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FALTA RYV</t>
        </r>
      </text>
    </comment>
    <comment ref="V187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FALTA RYV</t>
        </r>
      </text>
    </comment>
    <comment ref="V188" authorId="2" shapeId="0" xr:uid="{00000000-0006-0000-0000-00000B000000}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FALTA RYV</t>
        </r>
      </text>
    </comment>
    <comment ref="V189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FALTA RYV</t>
        </r>
      </text>
    </comment>
    <comment ref="H19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3BPC20:</t>
        </r>
        <r>
          <rPr>
            <sz val="9"/>
            <color indexed="81"/>
            <rFont val="Tahoma"/>
            <family val="2"/>
          </rPr>
          <t xml:space="preserve">
CUP Y NOMBRE PROYECTO</t>
        </r>
      </text>
    </comment>
  </commentList>
</comments>
</file>

<file path=xl/sharedStrings.xml><?xml version="1.0" encoding="utf-8"?>
<sst xmlns="http://schemas.openxmlformats.org/spreadsheetml/2006/main" count="2244" uniqueCount="782">
  <si>
    <t xml:space="preserve">EJERCICIO FISCAL </t>
  </si>
  <si>
    <t xml:space="preserve">UNIDAD EJECUTORA </t>
  </si>
  <si>
    <t>I50</t>
  </si>
  <si>
    <t xml:space="preserve">UNIDAD DESCONCENTRADA </t>
  </si>
  <si>
    <t>`0000</t>
  </si>
  <si>
    <t>AUTORIDAD RESPONSABLE:</t>
  </si>
  <si>
    <t>OBJETIVOS ESTRATEGICOS</t>
  </si>
  <si>
    <t>AREA</t>
  </si>
  <si>
    <t>OBJETIVOS OPERATIVOS</t>
  </si>
  <si>
    <t>PROYECTOS</t>
  </si>
  <si>
    <t>ACTIVIDADES</t>
  </si>
  <si>
    <t xml:space="preserve">INDICADORES </t>
  </si>
  <si>
    <t>2 SEMESTRES</t>
  </si>
  <si>
    <t>ORIGEN DEL RECURSO</t>
  </si>
  <si>
    <t>CUMPLIMIENTO PROGRAMADO SEMESTRE</t>
  </si>
  <si>
    <t>NIVEL DE CUMPLIMIENTO (%)</t>
  </si>
  <si>
    <t xml:space="preserve"> RECURSOS UTILIZADOS (US$)</t>
  </si>
  <si>
    <t>OBSERVACION (CERTIFICACIONES PRESUPUESTARIAS EMITIDAS)</t>
  </si>
  <si>
    <t>NOMBRE DE LA EVIDENCIA (RESULTADO CONCRETO)</t>
  </si>
  <si>
    <t xml:space="preserve">PROGRAMA </t>
  </si>
  <si>
    <t>Detalle</t>
  </si>
  <si>
    <t xml:space="preserve">SUBPROGRAMA </t>
  </si>
  <si>
    <t>PERSPECTIVA</t>
  </si>
  <si>
    <t>Codigo</t>
  </si>
  <si>
    <t>Unidad</t>
  </si>
  <si>
    <t>Metas de Proyectos</t>
  </si>
  <si>
    <t>Metas de Actividades</t>
  </si>
  <si>
    <t xml:space="preserve">Indicadores de Proyecto </t>
  </si>
  <si>
    <t xml:space="preserve">Indicadores de Actividad </t>
  </si>
  <si>
    <t xml:space="preserve">INDICADOR </t>
  </si>
  <si>
    <t xml:space="preserve">PRESUPUESTO </t>
  </si>
  <si>
    <t>001</t>
  </si>
  <si>
    <t xml:space="preserve">Fortalecer la administración organizacional ajustado a la nueva realidad de las mejores empresas públicas de Ecuador  </t>
  </si>
  <si>
    <t>CONOCIMIENTO Y APRENDIZAJE</t>
  </si>
  <si>
    <t>Enmarcar en un 60% a la Empresa Pública de Movilidad de Machala en un modelo de gestión  basado en la medición permanente de los resultados que abarque cada gestión realizada  demostrando su eficiencia Institucional</t>
  </si>
  <si>
    <t>Actualización e implementación de los Manuales de procedimientos</t>
  </si>
  <si>
    <t>#</t>
  </si>
  <si>
    <t>Cantidad de MP actualizados / Cantidad de Manuales de Procedimientos</t>
  </si>
  <si>
    <t>AUTOGESTIÓN</t>
  </si>
  <si>
    <t>ASESORIA JURÍDICA</t>
  </si>
  <si>
    <t>100 % de avance</t>
  </si>
  <si>
    <t>0 % de avance</t>
  </si>
  <si>
    <t>Posicionar la imagen Institucional como una empresa que genera resultados a través del cumplimiento de sus competencias</t>
  </si>
  <si>
    <t>PLANIFICACION</t>
  </si>
  <si>
    <t>FINANCIERA</t>
  </si>
  <si>
    <t>Estudios entregados a satisfacción</t>
  </si>
  <si>
    <t>002</t>
  </si>
  <si>
    <t>%</t>
  </si>
  <si>
    <t>003</t>
  </si>
  <si>
    <t>REGULACIÓN</t>
  </si>
  <si>
    <t>Incremento del 5% en emisión de Títulos habilitantes de acuerdo al parque automotor</t>
  </si>
  <si>
    <t>Revisión de los requisitos emitidos por la ANT y Movilidad EP</t>
  </si>
  <si>
    <t>Resultado de la RTV  Voluntaria</t>
  </si>
  <si>
    <t>Aprobación de Informes Técnicos</t>
  </si>
  <si>
    <t>004</t>
  </si>
  <si>
    <t>Emisión de Resoluciones por título habilitante</t>
  </si>
  <si>
    <t>CLIENTES</t>
  </si>
  <si>
    <t>50% ACTUALIZACIÓN DE BASE DE DATOS DE USUARIOS</t>
  </si>
  <si>
    <t>Actualización correcta y efectiva de la Base de Datos de Movilidad Machala EP</t>
  </si>
  <si>
    <t>Hacer de la planificación y la gestión técnica la mejor práctica implantada en la empresa</t>
  </si>
  <si>
    <t>PROCESOS</t>
  </si>
  <si>
    <t>100% de avance.</t>
  </si>
  <si>
    <t>Elaborar planes en el ámbito de las competencias de la institución, con la finalidad de lograr una gestión técnica que cubra las necesidades del cantón y optimización de los recursos y resultados.</t>
  </si>
  <si>
    <t>Implementar 2 reportes estadísticos por medio del sistema STM</t>
  </si>
  <si>
    <t>Envío de Informe Técnico con el requerimiento para TIC</t>
  </si>
  <si>
    <t>No. de mantenimientos brindados / No. de mantenimientos requeridos</t>
  </si>
  <si>
    <t>100% de avance</t>
  </si>
  <si>
    <t>0% de avance</t>
  </si>
  <si>
    <t>50% de avance</t>
  </si>
  <si>
    <t>Potenciar el Talento Humano de la Institución acorde a los perfiles, funciones y competencias requeridas</t>
  </si>
  <si>
    <t>TALENTO HUMANO</t>
  </si>
  <si>
    <t>CUMPLIR CON EL 70% DEL PLAN DE CAPACITACIONES</t>
  </si>
  <si>
    <t>Gestionar capacitaciones gratuitas con Entidades del Estado</t>
  </si>
  <si>
    <t>Contratacion de Profesionales</t>
  </si>
  <si>
    <t>005</t>
  </si>
  <si>
    <t>Contratar póliza de fidelidad para el personal de Movilidad Machala EP</t>
  </si>
  <si>
    <t>Cumplimiento de normativa por fidelidad Institucional</t>
  </si>
  <si>
    <t>Cumplimiento de normativa por fidelidad Institucional, personal administrativo y Agentes Civiles</t>
  </si>
  <si>
    <t>Reforzar la Autogestión y nuevos esquemas que permitan aprovechar las oportunidades de mayores ingresos financieros</t>
  </si>
  <si>
    <t>Proyectar y promover la tecnificación e investigación científica en temas de movilidad mediante convenios y alianzas.</t>
  </si>
  <si>
    <t>25% de avance</t>
  </si>
  <si>
    <t>75% de avance</t>
  </si>
  <si>
    <t>ADMINISTRATIVO</t>
  </si>
  <si>
    <t>Potenciar en el ochenta por ciento las oficinas administrativas, taller, bodega y centros operativos</t>
  </si>
  <si>
    <t>Realizar campaña de cuidado efectivo de los bienes a cargo del servidor</t>
  </si>
  <si>
    <t>No. de campañas realizadas  / No. de campañas programadas</t>
  </si>
  <si>
    <t>Arrendamientos de inmuebles</t>
  </si>
  <si>
    <t>No. de arriendos contratados/ No. de arriendos necesarios</t>
  </si>
  <si>
    <t>Generar una cultura de servicio, administración y relación con el usuario a largo plazo</t>
  </si>
  <si>
    <t>SECRETARIA GENERAL</t>
  </si>
  <si>
    <t>Contratación de servicio de correo</t>
  </si>
  <si>
    <t>Elaboración de actas de sesiones de directores o reuniones gerenciales</t>
  </si>
  <si>
    <t>Reducir el índice de accidentalidad y de mortalidad en las vías</t>
  </si>
  <si>
    <t>Elaborar planes a fin de disminuir la siniestralidad y mortalidad en las vías del Cantón Machala.</t>
  </si>
  <si>
    <t>Plan de señalización semafórica</t>
  </si>
  <si>
    <t>Planificar la incorporación de nuevas intersecciones semáforicas y rediseñar las que esten fuera de norma  en el Cantón Machala</t>
  </si>
  <si>
    <t>Elaboración de Plan de Semaforización 2020</t>
  </si>
  <si>
    <t>Realizar un levantamiento de informacion a traves de los partes de los ACT para identificar los lugares con mayor riesgo de siniestros.</t>
  </si>
  <si>
    <t xml:space="preserve">Planificar en base a datos recopilados, una campaña de difusión y  socializacion de puntos criticos en la ciudad a fin de poder medir variaciones porcentuales de año a año. </t>
  </si>
  <si>
    <t xml:space="preserve">Elaboracion y tabulación de datos estadisticos anuales </t>
  </si>
  <si>
    <t xml:space="preserve">Plan de señalización horizontal </t>
  </si>
  <si>
    <t xml:space="preserve">Planificar señalización horizontal que permita organizar el tránsito, advertir peligros, ordenar conductas de seguridad  </t>
  </si>
  <si>
    <t>Elaboración de Plan de Señalización Horizontal 2020</t>
  </si>
  <si>
    <t>Cobertura del 25% de señalización y semaforización en las calles del Cantón Machala</t>
  </si>
  <si>
    <t>Estudio de Señalización en el Cantón Machala</t>
  </si>
  <si>
    <t>Adquisición de Señales verticales</t>
  </si>
  <si>
    <t>Cumplimiento de la implementación del estudio</t>
  </si>
  <si>
    <t>Contratación del servicio de Señalización horizontal</t>
  </si>
  <si>
    <t>Estudio de Semaforización en el Cantón Machala</t>
  </si>
  <si>
    <t>Adquicisión de material de ferretería</t>
  </si>
  <si>
    <t>Cumplimiento de implementación del estudio</t>
  </si>
  <si>
    <t>Adquisición de cable conductor de CU Concéntrico Tipo TC-THHN, Calibre 4 X 14 AWG, UNILAY 19 Hilos</t>
  </si>
  <si>
    <t>Adquicisión de sacos de cemento para instalación de intersecciones semafóricas</t>
  </si>
  <si>
    <t>Adquisición de repuestos para intersecciones semafóricas</t>
  </si>
  <si>
    <t>006</t>
  </si>
  <si>
    <t>Adquisición de intersecciones Semáforos nuevas</t>
  </si>
  <si>
    <t>CONTROL Y VIGILANCIA</t>
  </si>
  <si>
    <t>Adquisición de boquillas</t>
  </si>
  <si>
    <t>Desarrollar conciencia de una Cultura Vial Responsable</t>
  </si>
  <si>
    <t>EDUCACION VIAL Y VINCULACION CON LA COMUNIDAD</t>
  </si>
  <si>
    <t>Desarrollar campañas de seguridad vial a la ciudadanía</t>
  </si>
  <si>
    <t>Implementación de una cultura vial responsable en la ciudad de Machala</t>
  </si>
  <si>
    <t>Campañas de seguridad vial</t>
  </si>
  <si>
    <t>Dotación de los materiales necesarios para las campañas</t>
  </si>
  <si>
    <t>de Campañas de seguridad vial</t>
  </si>
  <si>
    <t>Adquisición de material POP para eventos y programas</t>
  </si>
  <si>
    <t>Difución de campaña educativa sobre cultura vial</t>
  </si>
  <si>
    <t>Crear una cultura vial en la ciudadanía</t>
  </si>
  <si>
    <t>Preparación de logística</t>
  </si>
  <si>
    <t>Coordinaciones con Operadoras</t>
  </si>
  <si>
    <t>Constatar el parque automotor de cada operadora de transporte</t>
  </si>
  <si>
    <t>Desarrollo de matriz del parque automotor por modalidad</t>
  </si>
  <si>
    <t>Cronograma de constatación</t>
  </si>
  <si>
    <t>Informe por cada operadora de transporte público y comercial</t>
  </si>
  <si>
    <t>Adquisición de RUM (Registro Único Vehicular) por reposición.</t>
  </si>
  <si>
    <t>Operar con base en procesos.</t>
  </si>
  <si>
    <t>40% de avance</t>
  </si>
  <si>
    <t>60% de avance</t>
  </si>
  <si>
    <t>Controlar la ejecución de los planes de mantenimiento en un 85%</t>
  </si>
  <si>
    <t>Mantenimiento preventivo y correctivo del mobiliario</t>
  </si>
  <si>
    <t>Mantenimiento preventivo  y correctivo de los vehiculos</t>
  </si>
  <si>
    <t>Porcentaje de avance de mantenimientos de vehículos</t>
  </si>
  <si>
    <t>Mantenimiento y Reparación de Infraestructuras</t>
  </si>
  <si>
    <t>Porcentaje de mantenimientos brindados</t>
  </si>
  <si>
    <t>Pagos de tasas generales (vehiculos y predios)</t>
  </si>
  <si>
    <t>Tener al dia los papeles de los vehiculos y predios de la institucion</t>
  </si>
  <si>
    <t>Mantener en condiciones óptimas de higiene los vehículos institucionales</t>
  </si>
  <si>
    <t>Servicio de lavado de vehículos</t>
  </si>
  <si>
    <t>Porcentaje de lavados brindados</t>
  </si>
  <si>
    <t>007</t>
  </si>
  <si>
    <t>Cambio de aceite a los vehículos institucionales</t>
  </si>
  <si>
    <t>Porcentaje de cambios de aceite lubricantes para  vehículos adiesel</t>
  </si>
  <si>
    <t>Porcentaje de cambios de aceite lubricantes para  vehículos a gasolina</t>
  </si>
  <si>
    <t>008</t>
  </si>
  <si>
    <t>Cambio de neumáticos a los vehículos insittucionales</t>
  </si>
  <si>
    <t>Cantidad de neumáticoscambiados /  Cantidad de neumáticos en mal estado</t>
  </si>
  <si>
    <t>009</t>
  </si>
  <si>
    <t>Adquisición de repuestos y accesorios para vehículos</t>
  </si>
  <si>
    <t>Dotar de servicios de acuerdo a las necesidades insituticonales</t>
  </si>
  <si>
    <t>Mantener los bienes de la Entidad asegurados a todo riesgo</t>
  </si>
  <si>
    <t>Porcentaje de avance de póliza de seguro todo riesgo para los bienes de la Entidad</t>
  </si>
  <si>
    <t>Dotar de servicio de vigilancia armada</t>
  </si>
  <si>
    <t>Porcentaje de avance del servicio de vigilancia armada</t>
  </si>
  <si>
    <t xml:space="preserve">Dotar de servicios básicos </t>
  </si>
  <si>
    <t>Dotar del servicio de rastreo satelital</t>
  </si>
  <si>
    <t>Mantener los vehículos institucionales con rastreo satelital</t>
  </si>
  <si>
    <t>Cantidad de Vehículos con rastreo satelital / Cantidad de vehículos insitucionales</t>
  </si>
  <si>
    <t>Porcentaje de avance de dotación de combustible (diesel)</t>
  </si>
  <si>
    <t>Porcentaje de avance de dotación de combustible (ECO PAÍS)</t>
  </si>
  <si>
    <t>Servicio de limpieza TIPO III</t>
  </si>
  <si>
    <t>Porcentaje de avance del servicio de limpieza</t>
  </si>
  <si>
    <t>Dotar de materiales, insumos y servicios de acuerdo a los requerimientos de las diferentes áreas</t>
  </si>
  <si>
    <t>Adquisición de Mobiliario No Depreciable</t>
  </si>
  <si>
    <t>Cantidad de mobiliario dotado / Cantidad de mobiliario requerido</t>
  </si>
  <si>
    <t>Adquisición de Muebles de Oficina</t>
  </si>
  <si>
    <t>Cantidad de muebles de oficina dotados / Cantidad de muebles de oficina requerido</t>
  </si>
  <si>
    <t>Adquisición de Equipos de oficina</t>
  </si>
  <si>
    <t>Cantidad de equipo de oficina dotado / Cantidad de equipos de oficina requerido</t>
  </si>
  <si>
    <t>Adquisición de suministros para la oficina</t>
  </si>
  <si>
    <t>Cantidad de suministros de oficina dotado / Cantidad de suministros de oficina requerido</t>
  </si>
  <si>
    <t>Campañas de optimización de recursos</t>
  </si>
  <si>
    <t>Desarrollo de tips de ahorro en consumos corrientes  para la Empresa</t>
  </si>
  <si>
    <t>Cantidad de Instructivos elaborados / Cantidad de Instructivos requeridos</t>
  </si>
  <si>
    <t>Socialización de tips de ahorro en consumos corrientes para la Empresa</t>
  </si>
  <si>
    <t>Porcentaje de avance de Socialización con todo el personal</t>
  </si>
  <si>
    <t>70% DE RECURSOS DOTADOS</t>
  </si>
  <si>
    <t>Recarga de extintores</t>
  </si>
  <si>
    <t>Pago de viaticos</t>
  </si>
  <si>
    <t>Mantenimiento de sistema de alarmas</t>
  </si>
  <si>
    <t>Adquisición de camillas</t>
  </si>
  <si>
    <t>010</t>
  </si>
  <si>
    <t>011</t>
  </si>
  <si>
    <t xml:space="preserve"> TALENTO HUMANO</t>
  </si>
  <si>
    <t>Identificar, investigar y analizar los requerimientos de los usuarios en materia de aplicaciones.</t>
  </si>
  <si>
    <t>Implementar sistema de Gestión de Tránsito para la ciudad de Machala</t>
  </si>
  <si>
    <t>Contratación de soporte técnico y actualización del Sistema Informático</t>
  </si>
  <si>
    <t>Dar cumplimiento al 100% al Plan de Mantenimiento de equipos</t>
  </si>
  <si>
    <t>TIC</t>
  </si>
  <si>
    <t xml:space="preserve">Posición en la mente de los ciudadanos y usuarios, Top of Mind de la marca, dar a conocer a la ciudadanía acerca de  los proyectos y avances que se van ejecutando en la EPMMM. </t>
  </si>
  <si>
    <t xml:space="preserve">Ser una de las 3 empresas públicas de la ciudad de recordación en el TOP OF MIND. Dar a conocer a la ciudadanía de Machala acerca de las competencias asumidas por Movilidad y el desempeño de las mismas. </t>
  </si>
  <si>
    <t>Adquisición de material POP</t>
  </si>
  <si>
    <t>de Recordación espontánea</t>
  </si>
  <si>
    <t>Contratación del servicio de difusión de jingles publicitarios e informativos-prensa hablada</t>
  </si>
  <si>
    <t>Contratación del servicio de difusiónpublicidad e información-prensa escrita</t>
  </si>
  <si>
    <t>Contratacion de servicio de publicidad a traves de redes sociales</t>
  </si>
  <si>
    <t>Arrendamientos de espacios publicitarios (publicidad en buses)</t>
  </si>
  <si>
    <t>Arrendamientos de espacios publicitarios (paletas y pantallas LED)</t>
  </si>
  <si>
    <t>COMUNICACIÓN</t>
  </si>
  <si>
    <t>0% de avance.</t>
  </si>
  <si>
    <t>FÓRMULA</t>
  </si>
  <si>
    <t>(#ESTANDARES CUMPLIDOS/#ESTANDARESDE LA ANT)*100</t>
  </si>
  <si>
    <t>Adquisición de documentos de seguridad matricula vehicular adhesivo de revisión vehicular</t>
  </si>
  <si>
    <t>Nro. Parroquias/sitios/lugares según informes Señalizada VS Cantón Machala</t>
  </si>
  <si>
    <t>Regulación estricta de las operadoras de transporte público, comercial y escolar</t>
  </si>
  <si>
    <t>Capacitación al 100% a las Operadoras de transporte público y comercial en automatización de procesos de Regulación</t>
  </si>
  <si>
    <t>Nro. Boquillas adquiridas</t>
  </si>
  <si>
    <t>Dotación de 1000 rollos térmicos</t>
  </si>
  <si>
    <t>Nro. Rollos térmicos adquiridos</t>
  </si>
  <si>
    <t xml:space="preserve">Adquisición de suministros para complementar el equipo para el control de usuarios que conducen en estado de ebriedad </t>
  </si>
  <si>
    <t>Abarcar el 25% en el ordenamiento de las vías del Cantón en relación al año anterior</t>
  </si>
  <si>
    <t>Establecer el control del tránsito y ordenamiento vial mediante controles y controles en el Cantón Machala</t>
  </si>
  <si>
    <t>Informes sobre la operatividad en el control del tránsito y ordenamiento vial</t>
  </si>
  <si>
    <t>Nro. De scooters adquiridos</t>
  </si>
  <si>
    <t>Nro. De contrataciones de alquier de radio frecuencia</t>
  </si>
  <si>
    <t>Adquisición de tarjetas de SERTMA para la venta a los diferentes puntos de venta de la ciudad</t>
  </si>
  <si>
    <t>Nro. De tarjetas adquiridas</t>
  </si>
  <si>
    <t>Realizar cuatro campañas al año</t>
  </si>
  <si>
    <t>Contar con seis bienes inmuebles arrendadas.</t>
  </si>
  <si>
    <t>Matener el mobiliario en buen estado durante el presente periodo</t>
  </si>
  <si>
    <t>Mantener operativos los vehículos institucionales  durante el presente periodo</t>
  </si>
  <si>
    <t>Mantener la infraestructura en buen estado durante el presente periodo</t>
  </si>
  <si>
    <t>Nro. De pagos efectuados</t>
  </si>
  <si>
    <t>Realizar los cambios de Aceite lubricante para motores a diesel a los vehiculos institucionales</t>
  </si>
  <si>
    <t>Realizar los cambios de aceite lubricante para motores a gasolina a los vehiculos institucionales</t>
  </si>
  <si>
    <t>Adquirir los repuestos y accesorios necesarios para el buen funcionamiento de los vehiculos institucionales</t>
  </si>
  <si>
    <t>Cantidad de repuestos y accesorios cambiados / Cantidad de repuestos y accesorios por cambiar</t>
  </si>
  <si>
    <t>Contratación Póliza de seguro todo riesgo para los bienes de la Entidad</t>
  </si>
  <si>
    <t>Mantener a la institución con seguridad privada durante el presente periodo</t>
  </si>
  <si>
    <t>Pagos del servicio de energía eléctrica</t>
  </si>
  <si>
    <t>Pagos del servicio de agua potable</t>
  </si>
  <si>
    <t>Pagos del servicio de telecomunicaciones</t>
  </si>
  <si>
    <t>Mantener a la insitución con servicio básicos (energía eléctrica, agua potable y telecomunicaciones) permanente durante el presente periodo</t>
  </si>
  <si>
    <t>Adquisición de diesel</t>
  </si>
  <si>
    <t>Mantener abastecidos  con diesel a los vehiculos institucionales</t>
  </si>
  <si>
    <t>Adquisición de gasolina</t>
  </si>
  <si>
    <t>Mantener abastecidos  con gasolina (ECO PAÍS) a los vehiculos institucionales</t>
  </si>
  <si>
    <t>Cubrir la necesidad de la institución de la adquisición de Mobiliario No Depreciable</t>
  </si>
  <si>
    <t>Mantener los espacios físicos donde trabajan los funcionarios de esta institución limpios.</t>
  </si>
  <si>
    <t>Cubrir la necesidad de la institución de la adquisición de equipo de oficina</t>
  </si>
  <si>
    <t>Cubrir la necesidad de la institución sobre la adquisición de Muebles de oficina</t>
  </si>
  <si>
    <t>Cubrir la necesidad de la institución en cuanto a suministros de oficina</t>
  </si>
  <si>
    <t>Mantener a toda la empresa con extintores en buen estado</t>
  </si>
  <si>
    <t>Nro de extintores adquiridos</t>
  </si>
  <si>
    <t>Cubrir de viáticos para viajes a todo el personal de la institución</t>
  </si>
  <si>
    <t>Viaticos pagados</t>
  </si>
  <si>
    <t>Pago de movilizacion para el personal que viaje a diferentes ciudades del pais por asuntos institucionales</t>
  </si>
  <si>
    <t>Pago de pasajes al interior</t>
  </si>
  <si>
    <t>Realizar instructivos sobre tips de ahorro que requiera la institución</t>
  </si>
  <si>
    <t>Que todo el personal se encuentre capacitado sobre los intructivos de tips de ahorro en consumos corrientes</t>
  </si>
  <si>
    <t>Realizar constatación física de consumos corrientes de la Empresa</t>
  </si>
  <si>
    <t>Emitir un informe sobre la constatación de consumos corrientes de la Empresa</t>
  </si>
  <si>
    <t>Informe entregado</t>
  </si>
  <si>
    <t>Pago de pasajes al Exterior</t>
  </si>
  <si>
    <t>Pago de movilizacion para el personal que viaje a diferentes partes del exterior</t>
  </si>
  <si>
    <t xml:space="preserve">Pago de movilizacion del personal a diferentes ciudades del país </t>
  </si>
  <si>
    <t>Pago de movilizacion del personal a viajes al exterior</t>
  </si>
  <si>
    <t>Mantener en óptimas condiciones el sistema de alarmas</t>
  </si>
  <si>
    <t>Otorgar a todo el personal de la institución insumos medicos y medicina cuando lo necesiten</t>
  </si>
  <si>
    <t>Insumos medicos y medicina adquiridos</t>
  </si>
  <si>
    <t>Compra de Señalética de Seguridad para colocar en toda la empresa</t>
  </si>
  <si>
    <t>Señaletica de Seguridad adquirida</t>
  </si>
  <si>
    <t>Adquisición de insumos médicos y medicina para el personal de la empresa</t>
  </si>
  <si>
    <t>Adquisición de Señalética de Seguridad</t>
  </si>
  <si>
    <t>Atender mediante consulta médica a todo el personal de la empresa en un lugar cómodo y adecuado</t>
  </si>
  <si>
    <t>Camillas adquiridas</t>
  </si>
  <si>
    <t>Contratacion de Servicios de capacitacion para personal Técnico, Administrativo y Operativo</t>
  </si>
  <si>
    <t>Capacitacion para todo el personal técnico, administrativo y operativo</t>
  </si>
  <si>
    <t>Adquisición de equipos de protección al personal técnico</t>
  </si>
  <si>
    <t>Dotar a todo el personas técnico, revisores, check point  con equipos de proteccion,</t>
  </si>
  <si>
    <t>Adquisición de Uniformes para personal de Sertma</t>
  </si>
  <si>
    <t>Personal de SERTMA con uniformes entregados VS Personal de SERTMA</t>
  </si>
  <si>
    <t>ACTs motorizados con uniformes entregados vs Cantidad de ACTs motorizados</t>
  </si>
  <si>
    <t>Elaboración, aprobación, difusión, y ejecución del plan de evaluación de desempeño</t>
  </si>
  <si>
    <t>Plan de Evaluación de desempeño</t>
  </si>
  <si>
    <t>Realizar la evaluación de desempeño a todo el personal de la empresa</t>
  </si>
  <si>
    <t>Informe con resultados de evaluación</t>
  </si>
  <si>
    <t>Nro. Evaluaciones realizadas/Nro de trabajadores</t>
  </si>
  <si>
    <t>PLAN DE CAPACITACIONES</t>
  </si>
  <si>
    <t>Ejecutar como mínimo hasta el 70% con el total del personal de la institución</t>
  </si>
  <si>
    <t>Informe con resultados de las capacitaciones</t>
  </si>
  <si>
    <t>Emitir soluciones informáticas a las áreas en un 100% de desarrollo</t>
  </si>
  <si>
    <t>Adquisición de licencia para concursos de méritos</t>
  </si>
  <si>
    <t>012</t>
  </si>
  <si>
    <t>013</t>
  </si>
  <si>
    <t>014</t>
  </si>
  <si>
    <t>Evitar los impactos ambientales inherentes a la movilidad en el cantón</t>
  </si>
  <si>
    <t>Establecer el informe con 5 estrategias</t>
  </si>
  <si>
    <t>Determinar e implementar estrategias para incrementar los usuarios en matriculación técnica vehicular</t>
  </si>
  <si>
    <t>Implementar las estrategias planteadas</t>
  </si>
  <si>
    <t>Determinar las estrategias a implementar</t>
  </si>
  <si>
    <t>Realizar acercamientos con las operadoras de transporte de carga pesada para ofertar el servicio de Movilidad Machala EP</t>
  </si>
  <si>
    <t>Socialización de nuestros servicios del CRTV con todas las operadoras de carga pesada de El Oro</t>
  </si>
  <si>
    <t>Brindar informe de la revisión técnica vehicular, que le permita de manera confiable indicar que su vehículo esta en buen estado</t>
  </si>
  <si>
    <t>Cada vehiculo que pase por la revisión técnica vehicular obtendrá el informe respectivo</t>
  </si>
  <si>
    <t>Gestionar campañas de beneficios sobre la RTV con apoyo del área de Vinculación con la Comunidad y Seguridad Vial</t>
  </si>
  <si>
    <t xml:space="preserve">Dos campañas mensuales </t>
  </si>
  <si>
    <t>Requisitos entregados por usuarios VS Requisitos emitidos por la ANT y Movilidad EP</t>
  </si>
  <si>
    <t>Cumplimiento de los estandares de RTV</t>
  </si>
  <si>
    <t>Estándares de RTV cumplidos VS Estándares de RTV establecidos</t>
  </si>
  <si>
    <t>Informes cumplen con normativa del ente regulador</t>
  </si>
  <si>
    <t xml:space="preserve">Cumplimiento de la normativa del ente regulador VS Cumplimiento de la normativa del ente regulador </t>
  </si>
  <si>
    <t>Incremento en emisión de Títulos Habilitantes</t>
  </si>
  <si>
    <t>Actualizar de forma correcta y efectiva de la Base de Datos de Movilidad Machala EP</t>
  </si>
  <si>
    <t>Nro. de actualizaciones de base de datos realizadas/Nro. De actualizaciones planificadas</t>
  </si>
  <si>
    <t>Socialización con el personal de Control y Vigilancia sobre los titulos habilitantes</t>
  </si>
  <si>
    <t>Nro. Socializaciones realizadas /Nro. Socializaciones planificadas</t>
  </si>
  <si>
    <t>Envío de Informe Técnico con el requerimiento para TIC de matriculación</t>
  </si>
  <si>
    <t>Nro. Informe Técnico con el requerimiento para TIC enviado/Nro. Informe Técnico con el requerimiento para TIC enviado</t>
  </si>
  <si>
    <t>Envío de Informe Técnico con el requerimiento para TIC de transporte público</t>
  </si>
  <si>
    <t>Gestionar la implementación sobre el requerimiento solicitado a TIC, de transporte público y de matriculación</t>
  </si>
  <si>
    <t>Nro.  De gestiones realizadas para  implementar los reportes en el Sistema STM/Nro. implementaciones de los reportes en el Sistema STM planificadas</t>
  </si>
  <si>
    <t>Dotación de los materiales necesarios para la implementación</t>
  </si>
  <si>
    <t>50% de Implementación de los estudios</t>
  </si>
  <si>
    <t>60% de Implementación de los estudios</t>
  </si>
  <si>
    <t>40% de la compra</t>
  </si>
  <si>
    <t>Alquiler de grúa para transporte, retiro y reubicación de postes</t>
  </si>
  <si>
    <t>Disponibilidad de la maquinaria para la implementación</t>
  </si>
  <si>
    <t>100% de Implementación de los estudios</t>
  </si>
  <si>
    <t>100% del contrato</t>
  </si>
  <si>
    <t>Asfalto - Bacheo y recapeo específicamente para los espacios tarifados (SERTMA)</t>
  </si>
  <si>
    <t>km de bacheo ejecutado/km de bacheo planificadas</t>
  </si>
  <si>
    <t>30% de avance</t>
  </si>
  <si>
    <t>70% de avance</t>
  </si>
  <si>
    <t>Adquisición de tachas solares</t>
  </si>
  <si>
    <t>Mantenimiento a muros jersey</t>
  </si>
  <si>
    <t>Adquisición de 50 pulsadores para semáforo</t>
  </si>
  <si>
    <t>Señalización vertical, placas para señalización de nomenclatura vial, etapa 1 casco central y sectores que requieran.</t>
  </si>
  <si>
    <t>Adquisición de 50 lentes de giro para semáforos</t>
  </si>
  <si>
    <t>Disponibilidad de Instrumentos tecnicos y legales</t>
  </si>
  <si>
    <t>Organización de la logística interna y externa</t>
  </si>
  <si>
    <t>Coordinación con las Operadoras</t>
  </si>
  <si>
    <t>Desarrollo de matriz calificadora del parque automotor por modalidad</t>
  </si>
  <si>
    <t>Resultado de revisión Técnica vehicular según las normas</t>
  </si>
  <si>
    <t>Informe por cada operadora de transporte público y comercial de manera semestral</t>
  </si>
  <si>
    <t>Adquisición de RUM (Registro Único Vehicular)</t>
  </si>
  <si>
    <t>Dotación de 3000 de boquillas</t>
  </si>
  <si>
    <t>Lograr que la gestión técnica del Sistema de Estacionamiento Rotativo Tarifado sea eficiente mejorando los resultados</t>
  </si>
  <si>
    <t>Adquisición body camera</t>
  </si>
  <si>
    <t>Dotación de 2000 rollos térmicos</t>
  </si>
  <si>
    <t>PLAN OPERATIVO ANUAL - 2022</t>
  </si>
  <si>
    <t>METAS AL 2022</t>
  </si>
  <si>
    <t>Adquisición de suministros para complementar el equipo para la emisión del comprobante por multas realizadas</t>
  </si>
  <si>
    <t>Adquisición de radios portátiles para desarrollar actividades por parte del personal de ACT</t>
  </si>
  <si>
    <t>Nro. De  radios portátiles adquiridos</t>
  </si>
  <si>
    <t>Adquisición de baterias para las radios portátiles para desarrollar actividades por parte del personal de ACT</t>
  </si>
  <si>
    <t>Nro. De  baterias aquiridos</t>
  </si>
  <si>
    <t>Adquisición de micrófonos para radios portátiles para desarrollar actividades por parte del personal de ACT</t>
  </si>
  <si>
    <t>Nro. De  micrófonos aquiridos</t>
  </si>
  <si>
    <t>Nro. De  cargadores múltiples aquiridos</t>
  </si>
  <si>
    <t>Adquisición de cargadores múltiples para radios portátiles para desarrollar actividades por parte del personal de ACT</t>
  </si>
  <si>
    <t>Mantener radios portátiles con radio frecuencia durante todo el periodo 2022</t>
  </si>
  <si>
    <t>Contratación de alquiler de radio frecuencia para mantener la operatividad en calle del personal de ACT</t>
  </si>
  <si>
    <t>Adquisición de equipamiento para los operativos y trabajos en las vías</t>
  </si>
  <si>
    <t>Nro. De conos adquiridos</t>
  </si>
  <si>
    <t xml:space="preserve">Dotación de 300 cintas </t>
  </si>
  <si>
    <t>Nro. De cintas adquiridos</t>
  </si>
  <si>
    <t xml:space="preserve">Dotación de 50 vallas </t>
  </si>
  <si>
    <t>Nro. De vallas adquiridas</t>
  </si>
  <si>
    <t>Dotación de 13 bicicletas</t>
  </si>
  <si>
    <t>Adquisición de bicicletas para movilización del personal operativo de SERTMA</t>
  </si>
  <si>
    <t>Adquisición de 50 body camera</t>
  </si>
  <si>
    <t>Nro.  body camera adquiridos</t>
  </si>
  <si>
    <t>Mantener abastecido  los puntos de venta de la ciudad de Machala, con 400000 tarjetas</t>
  </si>
  <si>
    <t>Adquisición de motocicletas para la movilización con el fin de realizar las actividades de control operativo y de tránsito</t>
  </si>
  <si>
    <t>Nro. De motocicletas adquiridas</t>
  </si>
  <si>
    <t>Emisión de multas por incumplimiento a la Ordenanza que Regula la implementación y funcionamiento del Sitema de Estacionamiento Rotativo Tarifado del Cantón Machala</t>
  </si>
  <si>
    <t>10% más de las multas emitidas en el periodo 2021</t>
  </si>
  <si>
    <t>Producción del consumo de tarjetas para SERTMA</t>
  </si>
  <si>
    <t>Nro. de multas emitidas</t>
  </si>
  <si>
    <t>5% más de la producción  del periodo 2021</t>
  </si>
  <si>
    <t>Valor monetario de producción ejecutada</t>
  </si>
  <si>
    <t>Producción del consumo mediante el aplicativo móvil para SERTMA</t>
  </si>
  <si>
    <t>2% más de la producción  del periodo 2021</t>
  </si>
  <si>
    <t>Lograr que la gestión operativa del Sistema de Estacionamiento Rotativo Tarifado sea eficiente mejorando los resultados</t>
  </si>
  <si>
    <t xml:space="preserve">Adquisición de material POP </t>
  </si>
  <si>
    <t>Nro. De campañas</t>
  </si>
  <si>
    <t>Realizar campañas participativa en las instituciones educativas de la ciudad de Machala</t>
  </si>
  <si>
    <t xml:space="preserve">Realizar campaña denominada "conductor responsable" </t>
  </si>
  <si>
    <t>Hacer 12 campañas sobre la desginación de un conductor responsables, en lugares de diversión nocturnas</t>
  </si>
  <si>
    <t>Despachos de oficios</t>
  </si>
  <si>
    <t>Recepción de oficios para las diferentes áreas de la institución</t>
  </si>
  <si>
    <t>Receptar el 100% de los oficios que la ciudadanía desea ingresar para atención de la institución, exceptuando los trámites contemplados en la resolución administrativa</t>
  </si>
  <si>
    <t>Nro. De oficios recibidos</t>
  </si>
  <si>
    <t>Despachar las respuestas de los oficios ingresados a diferentes usuarios e instituciones</t>
  </si>
  <si>
    <t>Nro. De oficios despachados</t>
  </si>
  <si>
    <t xml:space="preserve">Elaboración del Orden del día para Sesión de Directorio </t>
  </si>
  <si>
    <t>Notificación a cada miembro de directorio con el orden del día</t>
  </si>
  <si>
    <t>Participación de la sesión de directotio, acargo de la grabación de voz de la sesión</t>
  </si>
  <si>
    <t>Desarrollar las sesiones de directorios de la EPMM-M</t>
  </si>
  <si>
    <t>Determinar los puntos a tratar en la sesión de directorio sobre todos los temas emitidos por las doferentes áreas de la institución</t>
  </si>
  <si>
    <t>Notificar a todos los miembros de directorio</t>
  </si>
  <si>
    <t>Participar en la sesión de directorio, con la grabación de voz de la misma</t>
  </si>
  <si>
    <t>Elaboración y notificación de resoluciones de directorio</t>
  </si>
  <si>
    <t>Elaborar el acata de cada sesión de directorio realizada</t>
  </si>
  <si>
    <t>Elaborar y emitir la notificación de cada resolución de directorio</t>
  </si>
  <si>
    <t>Elaboración y notificación de resoluciones administrativas de gerencia</t>
  </si>
  <si>
    <t>Gestión de capacitaciones al límite de cupo disponible en todas las áreas de Movilidad Machala EP, con 15 instituciones</t>
  </si>
  <si>
    <t>Nro. Capacitaciones gestionadas/Capacitaciones realizadas o ejecutadas</t>
  </si>
  <si>
    <t>Dotacion de uniformes para el 100% del personal de SERTMA</t>
  </si>
  <si>
    <t>Cubrir las necesidades del 100% de las áreas requirientes de Servicios de Profesionales</t>
  </si>
  <si>
    <t>Nro. Áreas requirientes</t>
  </si>
  <si>
    <t xml:space="preserve">Lograr realizar el proceso de consursos de meritos con un 100% de satisfaccion </t>
  </si>
  <si>
    <t>Nro. Licencias adquiridas</t>
  </si>
  <si>
    <t>Adquisición de material para campañas preventivas de salud y seguridad ocupacional</t>
  </si>
  <si>
    <t>Entregar al 100% del personas mediante campañas preventivas de salud y seguridad ocupacional</t>
  </si>
  <si>
    <t>Adquisición de equipos de intervención para brigadistas</t>
  </si>
  <si>
    <t>Entregar el equipo de intervención a todos los brigadistas de la institución</t>
  </si>
  <si>
    <t>Nro. De equipos entregados al personal de la institución</t>
  </si>
  <si>
    <t>Elaboración, aprobación, difusión, y ejecución del plan de evaluación de desempeño físico para los Agentes Civiles de Tránsito</t>
  </si>
  <si>
    <t>Conseguir una calificación de promedio general de mínimo 80% en todo el personal de la institución</t>
  </si>
  <si>
    <t>Conseguir una calificación de promedio general de mínimo 75% en todo el personal de Agentes Civiles de Tránsito</t>
  </si>
  <si>
    <t>Planificar, desarrollar, implementar y mantener los servicios de tecnología de información innovadores, que contribuyan con la eficiencia de los procesos administrativos de la EPMM-M</t>
  </si>
  <si>
    <t>Implementar niveles de acceso y seguridad</t>
  </si>
  <si>
    <t>GERENCIA</t>
  </si>
  <si>
    <t>Registrar resultados de cada área de la empresa</t>
  </si>
  <si>
    <t>Mantener el 100% de la información de todas las áreas</t>
  </si>
  <si>
    <t>Informe de recopilación de los resultados de cada área</t>
  </si>
  <si>
    <t>Emitir autorizaciones para el inicio de procesos, ejecución de proyectos y trámites de cada área de la institución</t>
  </si>
  <si>
    <t xml:space="preserve">Autorizar el 100% de los procesos, trámite y proyecto de acuerdo a criterio gerencial </t>
  </si>
  <si>
    <t>Nro. De trámites, proyectos y procesos autorizados</t>
  </si>
  <si>
    <t>Realizar y liderar las reuniones semanales con todas las áras de la institución</t>
  </si>
  <si>
    <t>Realizar 1 reunión semanal, para revisión de resultados de las competencias institucionales</t>
  </si>
  <si>
    <t>Nro de reuniones</t>
  </si>
  <si>
    <t>Determinar los objetivos que se han cumplido</t>
  </si>
  <si>
    <t>Nro. De informes sobre resultados de revisión de objetivos</t>
  </si>
  <si>
    <t xml:space="preserve">Revisar el 100% de los objetivos, según su cumplimiento </t>
  </si>
  <si>
    <t>Determinar y Gestionar las actividades presupuestadas</t>
  </si>
  <si>
    <t xml:space="preserve">Revisar el 100% de las actividades gestionadas y revisadas, según su cumplimiento </t>
  </si>
  <si>
    <t>Nro. De informes sobre las actividades presupuestadas y gestionadas</t>
  </si>
  <si>
    <t>Aprobación de reformas a Manuales de Procedimientos</t>
  </si>
  <si>
    <t>Realizar los cambios de neumáticos para el buen funcionamiento de los veh{iculos institucionales</t>
  </si>
  <si>
    <t>FINANCIERO</t>
  </si>
  <si>
    <t>Dar seguimiento a una correcta ejecución de la programación presupuestaria planificada</t>
  </si>
  <si>
    <t xml:space="preserve">Nro. De procesos de contratación </t>
  </si>
  <si>
    <t>Incrementar el control en la elaboración de reformas presupuestarias en base a las necesidades presentadas</t>
  </si>
  <si>
    <t>Controlar la elaboración de las reformas presupuestarias</t>
  </si>
  <si>
    <t>Nro. De reformas realizadas</t>
  </si>
  <si>
    <t>Incrementar la calidad de la información emitida a la Gerencia General respecto a la evaluación de ejecución presupuestaria para una mejor toma de decisiones</t>
  </si>
  <si>
    <t>Nro de evaluaciones presentadas</t>
  </si>
  <si>
    <t>Presentar informe de forma trimestral</t>
  </si>
  <si>
    <t>Incrementar la eficiencia en la evaluación presupuestaria de ingresos y gastos</t>
  </si>
  <si>
    <t xml:space="preserve">Efectuar el seguimiento y evaluación del cumplimiento y logro de los objetivos </t>
  </si>
  <si>
    <t xml:space="preserve">Niveles de recaudación de ingresos y ejecución efectiva de gastos </t>
  </si>
  <si>
    <t>Reducir los tiempos para la presentación de los estados financieros</t>
  </si>
  <si>
    <t>Tener listos los Estados financieros cerrados hasta los 10 primeros días de cada mes</t>
  </si>
  <si>
    <t>Numero de estados financieros presentados</t>
  </si>
  <si>
    <t>Controlar inventarios de suministros, bienes de larga duración y bienes de control administrativo</t>
  </si>
  <si>
    <t xml:space="preserve">Conciliar de manera mensual las cifras de inventarios de suministros, bienes de larga duración y bienes de control administrativo entre bodega y contabilidad </t>
  </si>
  <si>
    <t xml:space="preserve">Número de inventarios cuadrados </t>
  </si>
  <si>
    <t>Reducir los tiempos en la entrega de los comprobantes de retención a los proveedores</t>
  </si>
  <si>
    <t xml:space="preserve">Elabora los comprobantes de retención hasta 5 días después de recibida la factura </t>
  </si>
  <si>
    <t>Reducir el tiempo en ejecutar los pagos que ingresan a la subgerencia financiera de forma correcta</t>
  </si>
  <si>
    <t xml:space="preserve">Nro de pagos mensuales </t>
  </si>
  <si>
    <t xml:space="preserve">Nro de retenciones mensuales </t>
  </si>
  <si>
    <t>Llevar un control de los tiempos y reducirlos a un máximo de 7 días una vez ingresada la orden de pago</t>
  </si>
  <si>
    <t xml:space="preserve">Incrementar la calidad en la presentación de informes de recaudación  </t>
  </si>
  <si>
    <t xml:space="preserve">Nro. de informes de recaudación presentados </t>
  </si>
  <si>
    <t>Elaborar informes de recaudación para presentarlos ante la subgerencia financiera de la empresa</t>
  </si>
  <si>
    <t>Establecer la rentabilidad generada y proyectada</t>
  </si>
  <si>
    <t>Resultados de indicadores determinados</t>
  </si>
  <si>
    <t>Lograr determinar indicadores ROE con un % mayor al periodo anterior</t>
  </si>
  <si>
    <t>Establecer grados de apalancamiento financiero</t>
  </si>
  <si>
    <t>Lograr determinar indicadores ETBIDA con un % mayor al periodo anterior</t>
  </si>
  <si>
    <t>Lograr determinar indicadores sobre el apalancamiento financiero con un % menor al periodo anterior</t>
  </si>
  <si>
    <t>Establecer grados de incremento de capital</t>
  </si>
  <si>
    <t>Lograr determinar indicadores sobre el incremento de capital con un % mayor al periodo anterior</t>
  </si>
  <si>
    <t>Lograr una ejecución eficiente, logrando un % mayor al periodo anterior</t>
  </si>
  <si>
    <t>Realizar evaluaciones de las inversiones del año anterioor</t>
  </si>
  <si>
    <t>Evaluar cada inversión que realiza la institución</t>
  </si>
  <si>
    <t>Nro. De evaluaciones realizadas</t>
  </si>
  <si>
    <t>Cobertura del 25% de gestión de cada competencia</t>
  </si>
  <si>
    <t>Aplicación del estudio de necesidades del transporte público, comercial y sobre regulación y fijación de tarifa del transporte público, comercial intracantonal del cantón Machala</t>
  </si>
  <si>
    <t>Ejecutar lo establecido en el estudio de necesidades del transporte público, comercial y establecer los ajustes tarifarios correspondientes respecto al transporte público de acuerdo a los resultados de la consultoría</t>
  </si>
  <si>
    <t>Productos de la consultoría aplicados</t>
  </si>
  <si>
    <t>Proyecto de estacionamiento público para personas con discapacidad</t>
  </si>
  <si>
    <t>Realizar el proyecto de estacionamiento público para personas con discapacidad</t>
  </si>
  <si>
    <t>Otorgar un espacio para estacionamiento preferencial a las personas con discapacidad y de esta manera dar accesibilidad al medio físico.</t>
  </si>
  <si>
    <t xml:space="preserve">Nro. De estudios elaborados y presentados </t>
  </si>
  <si>
    <t>Proyecto de inclusión para transporte público</t>
  </si>
  <si>
    <t>Realizar el proyecto de inclusión para transporte público</t>
  </si>
  <si>
    <t>Establecer caracteristicas necesarias que deben tener las unidades de transporte público para tener sistemas de acceso facil y seguro para las personas con discapacidad.</t>
  </si>
  <si>
    <t xml:space="preserve">Nro. De proyectos elaborados y presentados </t>
  </si>
  <si>
    <t>Promoción, incentivo y control de desplazamientos a pie y micromovilidad como medio sostenible de transporte</t>
  </si>
  <si>
    <t>Promover medios de desplazamiento urbano con el fin de mitigar la contaminación y promover una cultura vial enmarcada en medios de transporte no contaminantes.</t>
  </si>
  <si>
    <t>Proyecto de accesibilidad (aceras) al espacio público</t>
  </si>
  <si>
    <t>Realizar el proyecto de accesibilidad (aceras) al espacio público</t>
  </si>
  <si>
    <t>Brindar el acceso necesario a todas las personas al espacio público urbano para el libre y seguro tránsito o desplazamiento.</t>
  </si>
  <si>
    <t>Estudio para la implementación de rediseños viales</t>
  </si>
  <si>
    <t>Realizar los estudios para la implementación de rediseños viales</t>
  </si>
  <si>
    <t xml:space="preserve">Generar un acceso seguro, rápido y fluido a las diferentes vías, con una mejor distribución vehicular, evitando siniestros de tránsito y congestionamiento vehicular, brindando seguridad vial a la ciudadanía. </t>
  </si>
  <si>
    <t xml:space="preserve">Nro. De estudio elaborados y presentados </t>
  </si>
  <si>
    <t>Estudio de caracterización de casetas para paradas de buses en la Ciudad de Machala</t>
  </si>
  <si>
    <t>Realizar el estudio de caracterización de casetas para paradas de buses en la Ciudad de Machala</t>
  </si>
  <si>
    <t>Establecer las caracteristicas necesarias para que se realice la instalación de mobiliario tipo casetas para la espera de bus urbano.</t>
  </si>
  <si>
    <t xml:space="preserve">Plan de señalización vertical </t>
  </si>
  <si>
    <t>Planificar señalización vertical en el Cantón Machala</t>
  </si>
  <si>
    <t>Elaboración de Plan de Señalización Vertical 2020</t>
  </si>
  <si>
    <t>Entregar el plan de señalización para el cantón machala con la finalidad de organizar el tránsito, advertir peligros, ordenar conductas de seguridad y comunicar información útil.</t>
  </si>
  <si>
    <t xml:space="preserve">Nro. Planes elaborados vs Nro. Planes planificados </t>
  </si>
  <si>
    <t xml:space="preserve">Nro. Planes entregados vs Nro. Planes planificados </t>
  </si>
  <si>
    <t xml:space="preserve"> Entregar el plan de semaforización con la finailidad de organizar el tránsito, advertir peligros, ordenar conductas de seguridad y comunicar información útil.</t>
  </si>
  <si>
    <t>Conocer y tener datos actualizados sobre la siniestralidad y sus efectos.</t>
  </si>
  <si>
    <t xml:space="preserve">Partes de agentes civiles de transito recopilados vs partes subidos al SINET </t>
  </si>
  <si>
    <t>Nro. Partes ingresados  en la matriz/ Nro. Partes total reciubidos</t>
  </si>
  <si>
    <t>Entregar el plan de señalización para organizar el tránsito, advertir peligros, ordenar conductas de seguridad y comunicar información útil.</t>
  </si>
  <si>
    <t>Cobertura del 25% en el ordenamiento de las vías del Cantón</t>
  </si>
  <si>
    <t>Plan de señalización horizontal de SERTMA y redistribución de estacionamientos tarifados</t>
  </si>
  <si>
    <t>Realizar  el plan de señalización horizontal de SERTMA y redistribución de estacionamientos tarifados</t>
  </si>
  <si>
    <t>Diseño y elaboración del estudio de necesidad</t>
  </si>
  <si>
    <t>Planificar mediante estudios, la señalización horizontal para mantener la correcta señalización horizontal de los estacionamientos
rotativos tarifados del cantón Machala.</t>
  </si>
  <si>
    <t>Nro. estudios realizados y entregados vs Estudios planificados</t>
  </si>
  <si>
    <t>Plan para los controles operativos de tránsito, a ejecutar el área de control y vigilancia de Movilidad Machala EP</t>
  </si>
  <si>
    <t>Realizar el plan para los controles operativos de tránsito, a ejecutar el área de control y vigilancia de Movilidad Machala EP</t>
  </si>
  <si>
    <t xml:space="preserve">Planificar y desarrollar los planes que permitan el debido control operativo del tránsito y transporte terrestre en los diferentes sectores del cantón Machala </t>
  </si>
  <si>
    <t>Nro. planes entregados a satisfacción</t>
  </si>
  <si>
    <t>Nro. planes realizados y entregados vs Estudios planificados</t>
  </si>
  <si>
    <t>Diseñar 1 plan que sean aplicables por las áreas en el ámbito de las competencias de la EP</t>
  </si>
  <si>
    <t>Estudio para ejecutar la campaña de promoción institucional de seguridad vial "Señalización para salvar vidas"</t>
  </si>
  <si>
    <t>Realizar el estudio para ejecutar la campaña de promoción institucional de seguridad vial "Señalización para salvar vidas"</t>
  </si>
  <si>
    <t>Concientizar a los ciudadanos y formar una cultura vial, con el único fin de garantizar una movilidad segura, y en esto se basa la aplicación de las señalización en las vías.</t>
  </si>
  <si>
    <t>Adquisición de camarás y accesorios</t>
  </si>
  <si>
    <t>Informar a los usuarios con los servicios que presta Movilidad Machala EP</t>
  </si>
  <si>
    <t>Realizar campañas a traves de redes sociales sobre el servicio eficaz y rápido del área de matriculación</t>
  </si>
  <si>
    <t>Informar a 5.000 seguidores que estan conectados a traves de la red social de Facebook</t>
  </si>
  <si>
    <t>Nro. De seguidores alcanzados</t>
  </si>
  <si>
    <t>Campaña de concientización para respetar las señales de tránsito por parte del Trasporte público</t>
  </si>
  <si>
    <t>Realizar campañas con agentes de tránsito en varios puntos de la ciudad a 150 choferes de buses urbanos y 700 choferes de taxis</t>
  </si>
  <si>
    <t>Nro. De choferes de buses urbanos y taxis concientizados</t>
  </si>
  <si>
    <t>Campaña del respeto a peatón, dirigido a los conductores en general</t>
  </si>
  <si>
    <t>Difundir de manera digital a traves de redes sociales e in situ en varios puntos de la ciudad, mediante 4 campañas del respeto al peatón</t>
  </si>
  <si>
    <t xml:space="preserve">Nro. De campaña </t>
  </si>
  <si>
    <t>Campaña para uso de casco  homologado a conductores de motos eléctricas</t>
  </si>
  <si>
    <t>Campaña de socializacion ejecutada en calles con ayuda de los agentes de transito diorigida a 200 conductores</t>
  </si>
  <si>
    <t>Nro. De conductores de motos electricas</t>
  </si>
  <si>
    <t>Nro. De contrataciones de servicio de correo realizadas</t>
  </si>
  <si>
    <t>Realizar el despacho respectivo de la documetnación a las diferentes instituciones mediante el de servicio de correo</t>
  </si>
  <si>
    <t>Establecer un lineamiento para que el área respectiva ejecute campañas de promoción institucional de seguridad vial denominada "Señalización para salvar vidas"</t>
  </si>
  <si>
    <t>Desarrollo tecnológico de sistemas informáticos de la empresa</t>
  </si>
  <si>
    <t>Mantenimiento preventivo y correctivo de los recursos informáticos</t>
  </si>
  <si>
    <t>Aumentar el número de procesos que sean automátizados a través de sistemas informáticos</t>
  </si>
  <si>
    <t>Potencializar la seguridad informática de Movilidad Machala EP</t>
  </si>
  <si>
    <t>Cumplir con el mantenimiento preventivo de todos los equipos informáticos excepto los que necesiten servicio especializado</t>
  </si>
  <si>
    <t>50 % de avance</t>
  </si>
  <si>
    <t>Emisión de Títulos Habilitantes en año 2021 VS Emisión de Títulos Habilitantes en año 2022</t>
  </si>
  <si>
    <t>Lograr la implementación de los requerimientos solicitados a TIC</t>
  </si>
  <si>
    <t>Nro. De contrataciones</t>
  </si>
  <si>
    <t>Elaboración, producción y difusión de campañas</t>
  </si>
  <si>
    <t>Promocionar masivamente la marca de Movilidad Machala EP</t>
  </si>
  <si>
    <t>Nro. Contratación del servicio de difusiónpublicidad e información-prensa escrita</t>
  </si>
  <si>
    <t>Nro. Contratación del servicio de difusión de jingles publicitarios e informativos-prensa hablada</t>
  </si>
  <si>
    <t>Nro. Contratacion de servicio de publicidad a traves de redes sociales</t>
  </si>
  <si>
    <t>Nro. Arrendamientos de espacios publicitarios (publicidad en buses)</t>
  </si>
  <si>
    <t>Nro. Arrendamientos de espacios publicitarios (paletas y pantallas LED)</t>
  </si>
  <si>
    <t>Adquirir una nueva cámara y sus accesorios para el área de comunicación, con la finalidad de contar con un instrumento que permita desarrollar de manera eficaz las tareas asiganadas</t>
  </si>
  <si>
    <t>Nro. De capacitaciones planificadas/capacitaciones otorgadas</t>
  </si>
  <si>
    <t>REALIZAR EL 100% DEL PLAN DE EVALUACIONES</t>
  </si>
  <si>
    <t>Cantidad de equipo de proteccion, revisores, check point adquiridos</t>
  </si>
  <si>
    <t>Cantidad de estrategias establecidas en el informe</t>
  </si>
  <si>
    <t>Cantidad de estrategias ejecutadas</t>
  </si>
  <si>
    <t>No. de campañas realizadas</t>
  </si>
  <si>
    <t>Estalecer mas de cinco estrategias en el informe</t>
  </si>
  <si>
    <t>Ejecutar el 100% las estrategias establecidas</t>
  </si>
  <si>
    <t>Cacantidad de Operadoras de transporte de carga pesado socializadas</t>
  </si>
  <si>
    <t>Cantidad de vehículos que pasron las RTV</t>
  </si>
  <si>
    <t>Cantidad de adhesivos adquiridos</t>
  </si>
  <si>
    <t>Entregar e instalar los documentos de seguridad  matricula vehicular adhesivo de revisión vehicular al 100% de vehiculos matriculados</t>
  </si>
  <si>
    <t>Nro de ordenes del día</t>
  </si>
  <si>
    <t>Nro. de notificaciones</t>
  </si>
  <si>
    <t>Nro. De sesiones de directorio asistidas</t>
  </si>
  <si>
    <t>Nro. De actas elaboradas</t>
  </si>
  <si>
    <t>Nro. De resoluciones elaboradas y emitidas</t>
  </si>
  <si>
    <t>Nro. De resoluciones administrativas de gerencia elaboradas y emitidas para notificación</t>
  </si>
  <si>
    <t>Elaborar y emitir la notificación de cada resolución administrativa de gerencia</t>
  </si>
  <si>
    <t>Elaboración del Plan para los controles operativos que ejecuta el área de Control y Vigilancia de a institución</t>
  </si>
  <si>
    <t>Cantidad de materiales adquiridos</t>
  </si>
  <si>
    <t>Nro. De maquinaria disponible</t>
  </si>
  <si>
    <t>Asfaltar (bachear y recapear) todas las áreas donde existe espacios tarifados y sea necesario, en la ciudad de Machala</t>
  </si>
  <si>
    <t>Mantenimiento de señalizacion de ciclovía de la Av. 25 de junio y nuevos espacios</t>
  </si>
  <si>
    <t>Realizar el mantenimiento de la señalización de la ciclovía de la Av. 25 de junio y nuevos espacios según se tenga la necesidad documentada</t>
  </si>
  <si>
    <t>Km de mantenimientos de señalizacion ejecutada</t>
  </si>
  <si>
    <t>Nro. De tachas adquiridas</t>
  </si>
  <si>
    <t>Realizar el mantenimiento de los muros jersey según se tenga la necesidad documentada</t>
  </si>
  <si>
    <t>Nro. De jersey con mantenimiento</t>
  </si>
  <si>
    <t>Dotación de tachas necesarios según la necesidad documentada</t>
  </si>
  <si>
    <t>Dotación de pulsadores de semáforo necesarios según la necesidad documentada</t>
  </si>
  <si>
    <t>Nro. De pulsadores de semáforos de carril adquiridos</t>
  </si>
  <si>
    <t>Dotación de señalización vertical necesaria según la necesidad documentada</t>
  </si>
  <si>
    <t>Nro. De señalización vertical adquiridas</t>
  </si>
  <si>
    <t>Dotación de lentes de giro para semáforos necesarios según la necesidad documentada</t>
  </si>
  <si>
    <t>Nro. De lentes de giro de semáforos adquiridos</t>
  </si>
  <si>
    <t>Dotación de semáforos para verde bus para 20 intersecciones</t>
  </si>
  <si>
    <t>Adquisición de semáforos para verde bus</t>
  </si>
  <si>
    <t>Nro. De semáforos para verdes bus adquiridos</t>
  </si>
  <si>
    <t>Rediseños viales (retornos, giros, distribuidores de tránsito, rampas)</t>
  </si>
  <si>
    <t>Realizar la obra civil de los rediseños viales</t>
  </si>
  <si>
    <t>Nro. De rediseños viales realizados</t>
  </si>
  <si>
    <t>Hacer participar a los estudiantes de la ciudad de Machala en 24 campañas participativas</t>
  </si>
  <si>
    <t>Nro.  De coordinaciones realizadas</t>
  </si>
  <si>
    <t>Reportes de los resultado de revisión Técnica vehicular según las normas</t>
  </si>
  <si>
    <t>Cantidad de informes por cada operadora de transporte público y comercial</t>
  </si>
  <si>
    <t>Realizar la constatación a todas las operadoras que regula la institución</t>
  </si>
  <si>
    <t>Cantidad de constataciones</t>
  </si>
  <si>
    <t>Adquisición de RUM (Registro Único Vehicular) para cada vehículo de las operadoras de transporte comercial</t>
  </si>
  <si>
    <t>Obtener los reportes del sistema de APPLUS de RTV sobre la contaminación de CO2</t>
  </si>
  <si>
    <t>Depurar de forma diaria el reporte, obteniendo los resultados del sistema de APPLUS</t>
  </si>
  <si>
    <t>Obtener el listado de vehículos total del proceso de revisión técnica vehicular, para determinar el cumplimiento de todos los estándares de calidad</t>
  </si>
  <si>
    <t xml:space="preserve">
Reporte depurado con información de las revisiones mediante RTV
</t>
  </si>
  <si>
    <t>Informe reporte sobre cumplimiento de estándares de calidad</t>
  </si>
  <si>
    <t>Contratación de soporte técnico y actualización del sistema informático axis</t>
  </si>
  <si>
    <t>Contratación de administración de la infraestructura tecnológica para la operación de los servicios informáticos transversales</t>
  </si>
  <si>
    <t>Contratación del servicio de internet y enlace de datos</t>
  </si>
  <si>
    <t>Central Telefónica</t>
  </si>
  <si>
    <t>Contratación de servicio de instalación de correo institucional con licenciamiento</t>
  </si>
  <si>
    <t>Adquisición de licencias para antivirus</t>
  </si>
  <si>
    <t>Contratación de mantenimiento de equipos y sistemas informáticos</t>
  </si>
  <si>
    <t>Adquisición de partes, repuestos y accesorios de equipos informáticos</t>
  </si>
  <si>
    <t>Contratación de mantenimiento de infraestructura de redes</t>
  </si>
  <si>
    <t>Contratación de mantenimiento de UPS</t>
  </si>
  <si>
    <t>Firewall de seguridad</t>
  </si>
  <si>
    <t>Equipos y materiales para redes informáticas</t>
  </si>
  <si>
    <t>Implementar el 100% del sistema de Gestión de Tránsito para la ciudad de Machala</t>
  </si>
  <si>
    <t>El 100% de requerimientos ingresados</t>
  </si>
  <si>
    <t>Cantidad de requerimientos atendidos</t>
  </si>
  <si>
    <t>Mantener a la institución con el servicio de internet y enlace de datos</t>
  </si>
  <si>
    <t>Mantener a la institución con la administración de la infraestructura tecnológica para la operación de los servicios informáticos transversales</t>
  </si>
  <si>
    <t>Mantener a la institución con una central Telefónica en funciones todo el periodo laboral</t>
  </si>
  <si>
    <t>Mantener a la institución con el licenciamiento de correo institucional todo el periodo laboral</t>
  </si>
  <si>
    <t xml:space="preserve">Mantener operativos los equipos y sistemas informáticos </t>
  </si>
  <si>
    <t>Mantener el servicio de enlace de datos y backup entre edificios de forma operativa</t>
  </si>
  <si>
    <t>Contratación de mantenimiento de enlace de datos entre edificio</t>
  </si>
  <si>
    <t>Mantener las partes, repuestos y accesorios de equipos informáticos y redes listos para ser utilzados según la necesidad existente</t>
  </si>
  <si>
    <t>Mantener la infraestructura de redes de forma adecuada</t>
  </si>
  <si>
    <t xml:space="preserve">Porcentaje de avance de mantenimientos de los equipos y sistemas informáticos </t>
  </si>
  <si>
    <t>Mantener en operación los equipos UPS</t>
  </si>
  <si>
    <t>Nro. De cámaras contratadas</t>
  </si>
  <si>
    <t>Realizar la contratación efectiva de firewall de seguridad</t>
  </si>
  <si>
    <t>Abastecerse de equipos y materiales para redes informáticas a toda la institución</t>
  </si>
  <si>
    <t>Nro. De contrataciones de equipos y materiales para redes informáticas realizadas</t>
  </si>
  <si>
    <t xml:space="preserve">Nro. De contrataciones realizadas de partes, repuestos y accesorios informáticos y redes </t>
  </si>
  <si>
    <t>Nro. De contrataciones realizadas sobre el mantenimiento de UPS</t>
  </si>
  <si>
    <t>Nro. De contrataciones realizadas sobre el mantenimiento de infraestructura de redes</t>
  </si>
  <si>
    <t>Nro. De contrataciones realizadas de firewall de seguridad</t>
  </si>
  <si>
    <t>Nro. De contrataciones realizadas del servicio de enlace de datos y backup entre edificios</t>
  </si>
  <si>
    <t>Nro. De contrataciones realizadas de central telefónica</t>
  </si>
  <si>
    <t>Nro. De contrataciones realizadas de licencia de correo institucional</t>
  </si>
  <si>
    <t>Nro. De contrataciones realizadas de licencia para antivirus</t>
  </si>
  <si>
    <t>Nro. De contrataciones realizadas del servicio de internet y enlace de datos</t>
  </si>
  <si>
    <t>Nro. De contrataciones realizadas de  infraestructura tecnológica para la operación de los servicios informáticos transversales</t>
  </si>
  <si>
    <t xml:space="preserve">Nro. De procesos automatizados a través de sistemas informáticos </t>
  </si>
  <si>
    <t>Informe sobre las gestiones para lograr potenciar la seguridad informática de Movilidad Machala EP</t>
  </si>
  <si>
    <t>Nro. De mantenimientos realizados</t>
  </si>
  <si>
    <t>Adquirir una cámaras IP</t>
  </si>
  <si>
    <t>Adquisición de cámara IP</t>
  </si>
  <si>
    <t>Mantener a la institución mediante la adquirición de 100 licencias para antivirus</t>
  </si>
  <si>
    <t xml:space="preserve">Desarrollar  propuestas de ordenanzas, reglamentos, instructivos y demas normativa institucional. </t>
  </si>
  <si>
    <t>Reformar y crear las Reglamentos y proyectos de ordenza conforme las necesidades actuales de la Empresa.</t>
  </si>
  <si>
    <t xml:space="preserve">Cumplir con todas las espectativas en el ambito Juridico, Administrativa y operativo a favor de las necesidades institucionales. </t>
  </si>
  <si>
    <t xml:space="preserve">Brindar Asesoria legal al Directorio, a la Gerencia y a las diferentes areas de Empresa Publica Municipal de Movilidad de Machala. </t>
  </si>
  <si>
    <t>Cubrir gastos de los tramites notariales y judiciales en los que  incurre la Empresa.</t>
  </si>
  <si>
    <t>Nro. De solicitudes de pago realizadas</t>
  </si>
  <si>
    <t>Contratar el serviciode investigacion jurídica en linea para la empresa publica Movilidad Machala EP</t>
  </si>
  <si>
    <t xml:space="preserve">Obtener una asesoría prescisa y actual para dar contestaciones a las diferentes áreas de la institución los criterios júridicos solcitados y, las solicitudes de las ciudadanía referente a las competencias del área jurídica           </t>
  </si>
  <si>
    <t>Nro de contratos realizadas</t>
  </si>
  <si>
    <t>Responder a los requerimientos judiciales y estrajudiciales de la empresa en el ámbito jurídico</t>
  </si>
  <si>
    <t xml:space="preserve">Elaborar proyectos de ordenanzas </t>
  </si>
  <si>
    <t>Elaborar proyectos de ordenanzas sobre las competencias de la institución</t>
  </si>
  <si>
    <t>Nro. De proyectos de ordenanzas elaborados</t>
  </si>
  <si>
    <t xml:space="preserve">Revisar y procesar los formularios de Reclamos por sanciones de parqueo rotativo tarifado. </t>
  </si>
  <si>
    <t>Verificar la admisión o no de un reclamo por los reclamos administrativos por sanciones de SERTMA</t>
  </si>
  <si>
    <t>Nro verificaciones realizadas</t>
  </si>
  <si>
    <t>Elaborar resoluciones administrativas para la impugnación de parqueo y de  los cobros de tasas.</t>
  </si>
  <si>
    <t>Elaborar las resoluciones en base revisión de LA NORMATIVA REFERENTE A LOS PROCESOS DE INFRACCIONES ADMINISTRATIVAS Y DE TASAS POR SERVICIOS RESULTADO DE INFRACCIONES.</t>
  </si>
  <si>
    <t>Nro. De resoluciones administrativas impugnación de parqueo y de los cobros de tasas</t>
  </si>
  <si>
    <t xml:space="preserve">Elaborar criterios jurídicos para cada uno de los departamentos solicitantes de la Empresa Publica Municipal de Movilidad de Machala. </t>
  </si>
  <si>
    <t>SOLVENTAR NECESIDADES INSTITUCIONALES DE ASESORIA INTEGRAL QUE PERMITA PREVENIR Y SOLUCIONAR INCIDENCIAS JURIDICAS.</t>
  </si>
  <si>
    <t>Nro. De cRITERIOS emitidos a las áreas de la institución</t>
  </si>
  <si>
    <t>Elaborar criterios jurídicos para responder oficios externos que ingresa la ciudadanía en la ventanilla de Secretaria General, los mismos que son derivados al departamento jurídico.</t>
  </si>
  <si>
    <t>Nro. De cRITERIOS emitidos a la ciudadania</t>
  </si>
  <si>
    <t xml:space="preserve">Asistir a las audiencias por contravenciones de Transito en representación de la Empresa Publica Municipal de Movilidad de Machala. </t>
  </si>
  <si>
    <t>REPRESENTAR LOS INTERESES DE LA EMPRESA DE FORMA EFICAZ ATENDIENDO AL DEBIDO PROCESO Y LAS NORMAS QUE SUSTENTAN LOS PROCEDIMIENTOS DE TRANSITO.</t>
  </si>
  <si>
    <t>Nro. De audiencias asistidas</t>
  </si>
  <si>
    <t xml:space="preserve">Subir a la plataforma del sistema AXIS las sentencias  ratificadoras de inocencia o condenatorias emitidas por los juzgadores respecto a las impugnaciones por contravenciones de tránsito. </t>
  </si>
  <si>
    <t>REGISTRAR Y LLEVAR UN EFECTIVO CONTROL DE LAS DECISIONES JUDICIALES (MULTAS O SANCIONES PENALES AL RESPECTO EN EL MENOR TIEMPO POSIBLE A FIN DE NO AFECTAR DERECHOS DE LOS CIUDADANOS.</t>
  </si>
  <si>
    <t>Nro de sentencias procesadas en el sistema AXIS</t>
  </si>
  <si>
    <t xml:space="preserve">Procesos en el sistema AXIS las peticiones emitidas por Instituciones Públicas, las mismas que solicitan, inscripción o levantamiento de medidas cautelares, CUV, certificado de poseer, bajas vehiculares. </t>
  </si>
  <si>
    <t xml:space="preserve">Dar cumplimiento a la solicitud presentada por instituciones públicas sobre las solicitudes de  inscripción o levantamiento de medidas cautelares, CUV, certificado de poseer, bajas vehiculares. </t>
  </si>
  <si>
    <t>Nro. De solicitudes contestadas</t>
  </si>
  <si>
    <t xml:space="preserve">Elaborar contratos de los procesos por contratación pública. </t>
  </si>
  <si>
    <t>RECIBIR LA INFORMACION PERTINENTE COMPLETA Y REDACTAR CONTRATOS QUE ESTEN ACORDE A LA NORMATIVA LEGAL VIGENTE Y EN BENEFICIO DE LA INSTITUCION.</t>
  </si>
  <si>
    <t>Nro. De contratos elaborados</t>
  </si>
  <si>
    <t xml:space="preserve">Remitir contratos de procesos de contratación pública a las áreas que les corresponde avocar conocimiento. </t>
  </si>
  <si>
    <t>Emitir los contratos por todos los procesos que se adjudiquen en el tiempo oportuno.</t>
  </si>
  <si>
    <t>Nro de contratos realizados</t>
  </si>
  <si>
    <t>Realizar los trámites administrativos correspondientes para obtener las resoluciones oportunas para los reclamos por sanciones de los Espacios Rotativos Tarifados</t>
  </si>
  <si>
    <t>TOTAL PRESUPESTO 2022</t>
  </si>
  <si>
    <t>METAS AL 2022 (PROFORMA PARA DAR CONTINUIDAD AL PLAN ESTRATEGICO)</t>
  </si>
  <si>
    <t>Brandeo de vehículos institucionales</t>
  </si>
  <si>
    <t xml:space="preserve">Adquisicion de forros y protector de balde </t>
  </si>
  <si>
    <t xml:space="preserve">Adquisición de pistola radar </t>
  </si>
  <si>
    <t xml:space="preserve">Mantenimiento de baterias sanitarias </t>
  </si>
  <si>
    <t>Mantenimiento de aires acondicionados</t>
  </si>
  <si>
    <t xml:space="preserve">Mantenimiento balizas sirenas </t>
  </si>
  <si>
    <t>Mantenimiento  de bicicletas y scooter</t>
  </si>
  <si>
    <t xml:space="preserve">Dotación de 100 conos </t>
  </si>
  <si>
    <t>Dotación de 4 motocicletas</t>
  </si>
  <si>
    <t>Dotación de 50 baterias para radios portátiles</t>
  </si>
  <si>
    <t>Dotación de 50 micrófonos para radios portátiles</t>
  </si>
  <si>
    <t>Dotación de 50 radios portátiles</t>
  </si>
  <si>
    <t>Dotación de 8 cargadores múltiples para radios portátiles</t>
  </si>
  <si>
    <t>Dotación de 25000 libretines</t>
  </si>
  <si>
    <t>Adquisición de materiales para realizar procedimientos de acuerdo a las competencias</t>
  </si>
  <si>
    <t>Nro. libretines adquiridos</t>
  </si>
  <si>
    <t>Dotación de radar fotomultas</t>
  </si>
  <si>
    <t>Nro. De radares adquiridos</t>
  </si>
  <si>
    <t xml:space="preserve">Adquisición de radar fotomulta para la emisión de multas de tránsito de acuerdo a las competencias del área </t>
  </si>
  <si>
    <t>015</t>
  </si>
  <si>
    <t>Adquisicion de balizas para  4 camionetas</t>
  </si>
  <si>
    <t>Adquisicion de 4 sirenas y parlante</t>
  </si>
  <si>
    <t>Dotación de 4 balizas</t>
  </si>
  <si>
    <t>Dotación de 4 sirenas y parlantes</t>
  </si>
  <si>
    <t>Nro. De balizas adquiridas</t>
  </si>
  <si>
    <t>Nro. De sirenas y parlantes adquiridas</t>
  </si>
  <si>
    <t>Contratación de servicios profesional externo</t>
  </si>
  <si>
    <t>Adquisición de Equipos informáticos</t>
  </si>
  <si>
    <t>Abastecerse de equipos informáticos a toda la institución</t>
  </si>
  <si>
    <t>Nro. De adquisiciones de equipos informáticos realizadas</t>
  </si>
  <si>
    <t xml:space="preserve">MÁXIMA AUTORIDAD </t>
  </si>
  <si>
    <t xml:space="preserve">INSTITUCIÓN </t>
  </si>
  <si>
    <t>Nro de contraciones realizadas</t>
  </si>
  <si>
    <t xml:space="preserve">Obtener una asesoría prescisa y actual para dar contestaciones a las diferentes áreas de la institución los criterios júridicos solcitados y demas procesos juridicos que la institución afronte       </t>
  </si>
  <si>
    <t>Pago  de camionetas</t>
  </si>
  <si>
    <t>Realizar los pagos de las camionetas del área de control y vigilancia de acuerdo a los compromisos adquiridos según contrato</t>
  </si>
  <si>
    <t>Nro. De pagos realizados</t>
  </si>
  <si>
    <t>Amortización de la deuda</t>
  </si>
  <si>
    <t xml:space="preserve">Realizar los pagos de la deuda de la institución con la banca financiera de acuerdo a los compromisos adquiridos </t>
  </si>
  <si>
    <t xml:space="preserve">FINALIDAD Y FUNCIÓN </t>
  </si>
  <si>
    <t>Adquisición de rótulo para edificio</t>
  </si>
  <si>
    <t xml:space="preserve">Cubrir la necesidad de la institución en cuanto a tener un identificativo en el edifico donde funcionan las oficinas administrativas </t>
  </si>
  <si>
    <t>Cantidad de rótulos adquirido / Cantidad de rótulos requerido</t>
  </si>
  <si>
    <t>016</t>
  </si>
  <si>
    <t>Servicio de internet móvil para los equipos de Sertma</t>
  </si>
  <si>
    <t>Servicio de mudanza</t>
  </si>
  <si>
    <t>Adquisicion de banderas</t>
  </si>
  <si>
    <t>Adquisición de Uniformes para personal de Control y Vigilancia (agentes e inspectores)</t>
  </si>
  <si>
    <t>Dotacion de uniformes para el 100% del personal de AGENTES E INSPECTORES</t>
  </si>
  <si>
    <t>Personal de AGENTES E INSPECTORES con uniformes entregados VS Personal de AGENTES E INSPECTORES</t>
  </si>
  <si>
    <t>Elaborar los planes de tránsito, planes reguladores, estudios técnicos/infraestructura urbana, estudios de factibilidad, planes de seguridad vial, los que permitirán soportar las decisiones en el ámbito de las competencias de la EP</t>
  </si>
  <si>
    <t>Aplicación de la consultoría para el Plan de Movilidad del Cantón Machala.</t>
  </si>
  <si>
    <t>Ejecutar lo establecido en el Plan de Movilidad del Cantón Machala  de acuerdo a los resultados de la consultoría</t>
  </si>
  <si>
    <t>Nro. De consultorías a contratarse vs lo contratado</t>
  </si>
  <si>
    <t>Alquiler de radio frecuencia</t>
  </si>
  <si>
    <t>Radio frecuencia contratada</t>
  </si>
  <si>
    <t>Radio frecuencia contratada/ Radio frecuencia planificados</t>
  </si>
  <si>
    <t>Servicio de internet para oficinas SERTMA</t>
  </si>
  <si>
    <t>Internet contratado</t>
  </si>
  <si>
    <t>Nro. De contratos de internet realizados VS Nro. De contratos internet  planificados</t>
  </si>
  <si>
    <t>Realizar evento de certificación del Centro de Revisión Técnica Vehicular</t>
  </si>
  <si>
    <t>Recibir la certificación del CRTV mediante un evento público con la participación de las autoridades de la ANT y Movilidad Machala EP</t>
  </si>
  <si>
    <t>Nro. De evento realizados</t>
  </si>
  <si>
    <t>Matenimientos realizados/Mantenimientos programados</t>
  </si>
  <si>
    <t>Mantener las baterias sanitarias en buen estado</t>
  </si>
  <si>
    <t>Mantener los aires acondicionados en buen estado</t>
  </si>
  <si>
    <t>Mantener los bienes de la Entidad en buen estado</t>
  </si>
  <si>
    <t>Servicio de empaste a camionetas de control y Vigilancia</t>
  </si>
  <si>
    <t>Equipos y sistemas contra incendios</t>
  </si>
  <si>
    <t>Nro de recaergas de extintores realizados</t>
  </si>
  <si>
    <t>Adquisición del servicio de alquiler de sistema para liquidación de compra de bienes y prestación de servicios</t>
  </si>
  <si>
    <t>Nro. De adquisiciones realizadas</t>
  </si>
  <si>
    <t>Realizar liquidación de compra de bienes y prestación de servicios de la EP</t>
  </si>
  <si>
    <t>Adquisición de equipos informáticos no depreciables</t>
  </si>
  <si>
    <t>Nro. De contrataciones realizadas de equipos informáticos no depreciables</t>
  </si>
  <si>
    <t>Mantener los equipos informáticos no depreciables listos para ser utilzados según la necesidad 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</si>
</sst>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0"/>
      <name val="Arial"/>
      <family val="2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</font>
    <font>
      <sz val="20"/>
      <color theme="0"/>
      <name val="Calibri"/>
      <family val="2"/>
      <scheme val="minor"/>
    </font>
    <font>
      <i/>
      <sz val="20"/>
      <name val="Calibri"/>
      <family val="2"/>
    </font>
    <font>
      <sz val="20"/>
      <color rgb="FFFF0000"/>
      <name val="Calibri"/>
      <family val="2"/>
      <scheme val="minor"/>
    </font>
    <font>
      <sz val="20"/>
      <color rgb="FF000000"/>
      <name val="Calibri"/>
      <family val="2"/>
    </font>
    <font>
      <sz val="20"/>
      <name val="Century Gothic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Fill="0" applyProtection="0"/>
    <xf numFmtId="0" fontId="5" fillId="0" borderId="0" applyFill="0" applyProtection="0"/>
    <xf numFmtId="0" fontId="6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181"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1" fontId="8" fillId="2" borderId="0" xfId="2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1" fontId="9" fillId="2" borderId="0" xfId="2" applyNumberFormat="1" applyFont="1" applyFill="1" applyAlignment="1">
      <alignment horizont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1" fontId="9" fillId="2" borderId="0" xfId="2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43" fontId="9" fillId="0" borderId="0" xfId="1" applyFont="1" applyFill="1"/>
    <xf numFmtId="0" fontId="9" fillId="4" borderId="0" xfId="0" applyFont="1" applyFill="1"/>
    <xf numFmtId="1" fontId="9" fillId="0" borderId="0" xfId="2" applyNumberFormat="1" applyFont="1" applyFill="1" applyAlignment="1">
      <alignment horizont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3" borderId="1" xfId="2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Alignment="1" applyProtection="1">
      <alignment wrapText="1"/>
      <protection locked="0"/>
    </xf>
    <xf numFmtId="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/>
    <xf numFmtId="0" fontId="17" fillId="2" borderId="1" xfId="0" applyFont="1" applyFill="1" applyBorder="1" applyAlignment="1">
      <alignment wrapText="1"/>
    </xf>
    <xf numFmtId="9" fontId="18" fillId="2" borderId="1" xfId="0" applyNumberFormat="1" applyFont="1" applyFill="1" applyBorder="1" applyAlignment="1">
      <alignment horizontal="righ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16" fillId="2" borderId="1" xfId="2" applyNumberFormat="1" applyFont="1" applyFill="1" applyBorder="1" applyAlignment="1">
      <alignment horizontal="center" vertical="center" wrapText="1"/>
    </xf>
    <xf numFmtId="0" fontId="18" fillId="2" borderId="1" xfId="0" quotePrefix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9" fontId="18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4" fontId="18" fillId="2" borderId="0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wrapText="1"/>
    </xf>
    <xf numFmtId="0" fontId="16" fillId="2" borderId="1" xfId="0" applyFont="1" applyFill="1" applyBorder="1" applyAlignment="1">
      <alignment horizontal="right" vertical="center" wrapText="1"/>
    </xf>
    <xf numFmtId="43" fontId="16" fillId="2" borderId="1" xfId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/>
    <xf numFmtId="0" fontId="17" fillId="2" borderId="1" xfId="0" applyFont="1" applyFill="1" applyBorder="1" applyAlignment="1">
      <alignment vertical="center"/>
    </xf>
    <xf numFmtId="9" fontId="16" fillId="2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/>
    <xf numFmtId="43" fontId="16" fillId="2" borderId="0" xfId="1" applyFont="1" applyFill="1" applyBorder="1" applyAlignment="1" applyProtection="1">
      <alignment horizontal="right" vertical="center" wrapText="1"/>
      <protection locked="0"/>
    </xf>
    <xf numFmtId="0" fontId="16" fillId="2" borderId="1" xfId="0" quotePrefix="1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1" fontId="18" fillId="2" borderId="1" xfId="2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9" fontId="17" fillId="2" borderId="1" xfId="2" applyNumberFormat="1" applyFont="1" applyFill="1" applyBorder="1" applyAlignment="1">
      <alignment horizontal="center" vertical="center" wrapText="1"/>
    </xf>
    <xf numFmtId="0" fontId="18" fillId="5" borderId="1" xfId="0" quotePrefix="1" applyFont="1" applyFill="1" applyBorder="1" applyAlignment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9" fontId="18" fillId="5" borderId="1" xfId="0" applyNumberFormat="1" applyFont="1" applyFill="1" applyBorder="1" applyAlignment="1">
      <alignment horizontal="center" vertical="center" wrapText="1"/>
    </xf>
    <xf numFmtId="9" fontId="18" fillId="5" borderId="1" xfId="0" applyNumberFormat="1" applyFont="1" applyFill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center" vertical="center" wrapText="1"/>
    </xf>
    <xf numFmtId="4" fontId="18" fillId="5" borderId="1" xfId="0" applyNumberFormat="1" applyFont="1" applyFill="1" applyBorder="1" applyAlignment="1">
      <alignment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43" fontId="23" fillId="2" borderId="1" xfId="1" applyFont="1" applyFill="1" applyBorder="1" applyAlignment="1">
      <alignment vertical="center"/>
    </xf>
    <xf numFmtId="43" fontId="23" fillId="2" borderId="1" xfId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justify" vertical="center"/>
    </xf>
    <xf numFmtId="9" fontId="16" fillId="2" borderId="1" xfId="0" applyNumberFormat="1" applyFont="1" applyFill="1" applyBorder="1" applyAlignment="1">
      <alignment vertical="center" wrapText="1"/>
    </xf>
    <xf numFmtId="4" fontId="16" fillId="2" borderId="0" xfId="0" applyNumberFormat="1" applyFont="1" applyFill="1" applyBorder="1" applyAlignment="1" applyProtection="1">
      <alignment vertical="center" wrapText="1"/>
      <protection locked="0"/>
    </xf>
    <xf numFmtId="0" fontId="17" fillId="2" borderId="0" xfId="0" applyFont="1" applyFill="1"/>
    <xf numFmtId="49" fontId="16" fillId="2" borderId="1" xfId="0" quotePrefix="1" applyNumberFormat="1" applyFont="1" applyFill="1" applyBorder="1" applyAlignment="1">
      <alignment horizontal="center" vertical="center" wrapText="1"/>
    </xf>
    <xf numFmtId="43" fontId="16" fillId="2" borderId="1" xfId="1" applyFont="1" applyFill="1" applyBorder="1" applyAlignment="1" applyProtection="1">
      <alignment horizontal="center" vertical="center" wrapText="1"/>
      <protection locked="0"/>
    </xf>
    <xf numFmtId="43" fontId="16" fillId="2" borderId="1" xfId="1" applyFont="1" applyFill="1" applyBorder="1" applyAlignment="1" applyProtection="1">
      <alignment vertical="center" wrapText="1"/>
      <protection locked="0"/>
    </xf>
    <xf numFmtId="0" fontId="17" fillId="2" borderId="1" xfId="0" quotePrefix="1" applyFont="1" applyFill="1" applyBorder="1" applyAlignment="1">
      <alignment horizontal="center" wrapText="1"/>
    </xf>
    <xf numFmtId="0" fontId="17" fillId="2" borderId="1" xfId="0" quotePrefix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 vertical="center" wrapText="1"/>
    </xf>
    <xf numFmtId="43" fontId="16" fillId="2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quotePrefix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center" wrapText="1"/>
      <protection locked="0"/>
    </xf>
    <xf numFmtId="0" fontId="16" fillId="2" borderId="1" xfId="0" applyFont="1" applyFill="1" applyBorder="1" applyAlignment="1" applyProtection="1">
      <alignment horizontal="justify" vertical="center" wrapText="1"/>
      <protection locked="0"/>
    </xf>
    <xf numFmtId="0" fontId="18" fillId="5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2" xfId="0" quotePrefix="1" applyFont="1" applyFill="1" applyBorder="1" applyAlignment="1">
      <alignment horizontal="center" vertical="center" wrapText="1"/>
    </xf>
    <xf numFmtId="0" fontId="16" fillId="2" borderId="3" xfId="0" quotePrefix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wrapText="1"/>
      <protection locked="0"/>
    </xf>
    <xf numFmtId="0" fontId="16" fillId="2" borderId="1" xfId="0" quotePrefix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quotePrefix="1" applyFont="1" applyFill="1" applyBorder="1" applyAlignment="1">
      <alignment horizontal="center" vertical="center"/>
    </xf>
    <xf numFmtId="49" fontId="18" fillId="2" borderId="1" xfId="0" quotePrefix="1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justify" vertical="center" wrapText="1"/>
      <protection locked="0"/>
    </xf>
    <xf numFmtId="0" fontId="18" fillId="5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 applyProtection="1">
      <alignment horizontal="right" vertical="center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5" xfId="0" quotePrefix="1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4" fontId="20" fillId="2" borderId="0" xfId="0" applyNumberFormat="1" applyFont="1" applyFill="1" applyBorder="1" applyAlignment="1">
      <alignment vertical="center" wrapText="1"/>
    </xf>
    <xf numFmtId="43" fontId="16" fillId="2" borderId="0" xfId="1" applyFont="1" applyFill="1" applyBorder="1" applyAlignment="1" applyProtection="1">
      <alignment horizontal="right" vertical="center"/>
      <protection locked="0"/>
    </xf>
    <xf numFmtId="4" fontId="16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Millares" xfId="1" builtinId="3"/>
    <cellStyle name="Millares 17" xfId="6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orcentaje" xfId="2" builtinId="5"/>
    <cellStyle name="Título 4" xfId="5" xr:uid="{00000000-0005-0000-0000-000006000000}"/>
  </cellStyles>
  <dxfs count="0"/>
  <tableStyles count="0" defaultTableStyle="TableStyleMedium2" defaultPivotStyle="PivotStyleLight16"/>
  <colors>
    <mruColors>
      <color rgb="FFF896D5"/>
      <color rgb="FFFF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DMINI%20ESTE%20EQUIPO\Escritorio\POA%202018\PLANIFICACION%20GAD%20MACHALA\MATRIZ%20ALINEACION_movilidadEP%20CON%20G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ENVIADA"/>
      <sheetName val="MATRIZ CORRECTA 19-02"/>
      <sheetName val="Hoj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82"/>
  <sheetViews>
    <sheetView tabSelected="1" view="pageBreakPreview" zoomScale="40" zoomScaleNormal="40" zoomScaleSheetLayoutView="40" workbookViewId="0">
      <pane xSplit="2" ySplit="8" topLeftCell="C230" activePane="bottomRight" state="frozen"/>
      <selection pane="topRight" activeCell="C1" sqref="C1"/>
      <selection pane="bottomLeft" activeCell="A9" sqref="A9"/>
      <selection pane="bottomRight" activeCell="A9" sqref="A9:Y236"/>
    </sheetView>
  </sheetViews>
  <sheetFormatPr baseColWidth="10" defaultColWidth="11.42578125" defaultRowHeight="12" x14ac:dyDescent="0.2"/>
  <cols>
    <col min="1" max="1" width="13.85546875" style="6" customWidth="1"/>
    <col min="2" max="2" width="21.7109375" style="6" customWidth="1"/>
    <col min="3" max="3" width="18.5703125" style="6" customWidth="1"/>
    <col min="4" max="4" width="30.140625" style="6" customWidth="1"/>
    <col min="5" max="5" width="42" style="6" bestFit="1" customWidth="1"/>
    <col min="6" max="6" width="28.42578125" style="6" customWidth="1"/>
    <col min="7" max="7" width="13.7109375" style="6" customWidth="1"/>
    <col min="8" max="8" width="28.5703125" style="6" customWidth="1"/>
    <col min="9" max="9" width="13.7109375" style="42" customWidth="1"/>
    <col min="10" max="10" width="44.85546875" style="45" customWidth="1"/>
    <col min="11" max="11" width="11.7109375" style="6" customWidth="1"/>
    <col min="12" max="12" width="33.28515625" style="6" customWidth="1"/>
    <col min="13" max="13" width="11.85546875" style="46" customWidth="1"/>
    <col min="14" max="14" width="44" style="6" customWidth="1"/>
    <col min="15" max="15" width="12" style="6" hidden="1" customWidth="1"/>
    <col min="16" max="16" width="24.85546875" style="45" hidden="1" customWidth="1"/>
    <col min="17" max="17" width="11.28515625" style="42" hidden="1" customWidth="1"/>
    <col min="18" max="18" width="34" style="6" customWidth="1"/>
    <col min="19" max="19" width="25.140625" style="6" customWidth="1"/>
    <col min="20" max="20" width="25.85546875" style="43" bestFit="1" customWidth="1"/>
    <col min="21" max="21" width="17.140625" style="6" customWidth="1"/>
    <col min="22" max="22" width="25.85546875" style="43" bestFit="1" customWidth="1"/>
    <col min="23" max="23" width="15" style="6" customWidth="1"/>
    <col min="24" max="24" width="27.7109375" style="6" customWidth="1"/>
    <col min="25" max="25" width="23.28515625" style="6" customWidth="1"/>
    <col min="26" max="26" width="8.140625" style="6" customWidth="1"/>
    <col min="27" max="27" width="24.42578125" style="6" customWidth="1"/>
    <col min="28" max="28" width="8.140625" style="6" customWidth="1"/>
    <col min="29" max="29" width="39" style="6" customWidth="1"/>
    <col min="30" max="30" width="17.28515625" style="6" customWidth="1"/>
    <col min="31" max="34" width="16.7109375" style="6" customWidth="1"/>
    <col min="35" max="35" width="14.42578125" style="6" customWidth="1"/>
    <col min="36" max="36" width="27" style="5" customWidth="1"/>
    <col min="37" max="37" width="20.85546875" style="6" customWidth="1"/>
    <col min="38" max="16384" width="11.42578125" style="6"/>
  </cols>
  <sheetData>
    <row r="1" spans="1:36" ht="23.25" customHeight="1" x14ac:dyDescent="0.2">
      <c r="A1" s="172" t="s">
        <v>349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2"/>
      <c r="Z1" s="3"/>
      <c r="AA1" s="3"/>
      <c r="AB1" s="3"/>
      <c r="AC1" s="3"/>
      <c r="AD1" s="4"/>
      <c r="AE1" s="3"/>
      <c r="AF1" s="3"/>
      <c r="AG1" s="3"/>
      <c r="AH1" s="3"/>
      <c r="AI1" s="3"/>
    </row>
    <row r="2" spans="1:36" x14ac:dyDescent="0.2">
      <c r="A2" s="3"/>
      <c r="B2" s="2"/>
      <c r="C2" s="2"/>
      <c r="D2" s="7"/>
      <c r="E2" s="8"/>
      <c r="F2" s="7"/>
      <c r="G2" s="2"/>
      <c r="H2" s="7"/>
      <c r="I2" s="2"/>
      <c r="J2" s="9"/>
      <c r="K2" s="10"/>
      <c r="L2" s="10"/>
      <c r="M2" s="11"/>
      <c r="N2" s="9"/>
      <c r="O2" s="10"/>
      <c r="P2" s="10"/>
      <c r="Q2" s="12"/>
      <c r="R2" s="8"/>
      <c r="S2" s="3"/>
      <c r="T2" s="13"/>
      <c r="U2" s="8"/>
      <c r="V2" s="13"/>
      <c r="W2" s="14"/>
      <c r="X2" s="15"/>
      <c r="Y2" s="15"/>
      <c r="Z2" s="2"/>
      <c r="AA2" s="2"/>
      <c r="AB2" s="2"/>
      <c r="AC2" s="2"/>
      <c r="AD2" s="4"/>
      <c r="AE2" s="3"/>
      <c r="AF2" s="3"/>
      <c r="AG2" s="3"/>
      <c r="AH2" s="3"/>
      <c r="AI2" s="3"/>
    </row>
    <row r="3" spans="1:36" ht="37.5" customHeight="1" x14ac:dyDescent="0.2">
      <c r="A3" s="3"/>
      <c r="B3" s="16" t="s">
        <v>0</v>
      </c>
      <c r="C3" s="173">
        <v>2022</v>
      </c>
      <c r="D3" s="173"/>
      <c r="E3" s="17"/>
      <c r="F3" s="16" t="s">
        <v>1</v>
      </c>
      <c r="G3" s="173">
        <v>224</v>
      </c>
      <c r="H3" s="173"/>
      <c r="I3" s="18"/>
      <c r="J3" s="19" t="s">
        <v>745</v>
      </c>
      <c r="K3" s="174" t="s">
        <v>2</v>
      </c>
      <c r="L3" s="174"/>
      <c r="M3" s="11"/>
      <c r="N3" s="20"/>
      <c r="O3" s="21"/>
      <c r="P3" s="22"/>
      <c r="Q3" s="12"/>
      <c r="R3" s="8"/>
      <c r="S3" s="3"/>
      <c r="T3" s="13"/>
      <c r="U3" s="8"/>
      <c r="V3" s="13"/>
      <c r="W3" s="14"/>
      <c r="X3" s="15"/>
      <c r="Y3" s="15"/>
      <c r="Z3" s="23"/>
      <c r="AA3" s="3"/>
      <c r="AB3" s="24"/>
      <c r="AC3" s="24"/>
      <c r="AD3" s="4"/>
      <c r="AE3" s="3"/>
      <c r="AF3" s="3"/>
      <c r="AG3" s="3"/>
      <c r="AH3" s="3"/>
      <c r="AI3" s="3"/>
    </row>
    <row r="4" spans="1:36" ht="37.5" customHeight="1" x14ac:dyDescent="0.2">
      <c r="A4" s="3"/>
      <c r="B4" s="16" t="s">
        <v>737</v>
      </c>
      <c r="C4" s="173">
        <v>993</v>
      </c>
      <c r="D4" s="173"/>
      <c r="E4" s="25"/>
      <c r="F4" s="16" t="s">
        <v>3</v>
      </c>
      <c r="G4" s="173" t="s">
        <v>4</v>
      </c>
      <c r="H4" s="173"/>
      <c r="I4" s="18"/>
      <c r="J4" s="19" t="s">
        <v>5</v>
      </c>
      <c r="K4" s="174" t="s">
        <v>736</v>
      </c>
      <c r="L4" s="174"/>
      <c r="M4" s="26"/>
      <c r="N4" s="27"/>
      <c r="O4" s="28"/>
      <c r="P4" s="29"/>
      <c r="Q4" s="12"/>
      <c r="R4" s="8"/>
      <c r="S4" s="3"/>
      <c r="T4" s="13"/>
      <c r="U4" s="8"/>
      <c r="V4" s="13"/>
      <c r="W4" s="14"/>
      <c r="X4" s="15"/>
      <c r="Y4" s="15"/>
      <c r="Z4" s="23"/>
      <c r="AA4" s="3"/>
      <c r="AB4" s="3"/>
      <c r="AC4" s="3"/>
      <c r="AD4" s="4"/>
      <c r="AE4" s="3"/>
      <c r="AF4" s="3"/>
      <c r="AG4" s="3"/>
      <c r="AH4" s="3"/>
      <c r="AI4" s="3"/>
    </row>
    <row r="5" spans="1:36" ht="34.5" customHeight="1" x14ac:dyDescent="0.2">
      <c r="A5" s="3"/>
      <c r="B5" s="3"/>
      <c r="C5" s="3"/>
      <c r="D5" s="8"/>
      <c r="E5" s="17"/>
      <c r="F5" s="23"/>
      <c r="G5" s="23"/>
      <c r="H5" s="8"/>
      <c r="I5" s="18"/>
      <c r="J5" s="30"/>
      <c r="K5" s="30"/>
      <c r="L5" s="28"/>
      <c r="M5" s="11"/>
      <c r="N5" s="20"/>
      <c r="O5" s="21"/>
      <c r="P5" s="21"/>
      <c r="Q5" s="12"/>
      <c r="R5" s="8"/>
      <c r="S5" s="31"/>
      <c r="T5" s="13"/>
      <c r="U5" s="8"/>
      <c r="V5" s="13"/>
      <c r="W5" s="14"/>
      <c r="X5" s="15"/>
      <c r="Y5" s="15"/>
      <c r="Z5" s="23"/>
      <c r="AA5" s="3"/>
      <c r="AB5" s="24"/>
      <c r="AC5" s="24"/>
      <c r="AD5" s="4"/>
      <c r="AE5" s="3"/>
      <c r="AF5" s="3"/>
      <c r="AG5" s="3"/>
      <c r="AH5" s="3"/>
      <c r="AI5" s="3"/>
    </row>
    <row r="6" spans="1:36" ht="15" customHeight="1" x14ac:dyDescent="0.2">
      <c r="A6" s="32"/>
      <c r="B6" s="3"/>
      <c r="C6" s="3"/>
      <c r="D6" s="8"/>
      <c r="E6" s="8"/>
      <c r="F6" s="8"/>
      <c r="G6" s="3"/>
      <c r="H6" s="8"/>
      <c r="I6" s="12"/>
      <c r="J6" s="27"/>
      <c r="K6" s="28"/>
      <c r="L6" s="28"/>
      <c r="M6" s="26"/>
      <c r="N6" s="27"/>
      <c r="O6" s="28"/>
      <c r="P6" s="28"/>
      <c r="Q6" s="12"/>
      <c r="R6" s="8"/>
      <c r="S6" s="3"/>
      <c r="T6" s="13"/>
      <c r="U6" s="8"/>
      <c r="V6" s="13"/>
      <c r="W6" s="14"/>
      <c r="X6" s="15"/>
      <c r="Y6" s="15"/>
      <c r="Z6" s="3"/>
      <c r="AA6" s="3"/>
      <c r="AB6" s="3"/>
      <c r="AC6" s="3"/>
      <c r="AD6" s="4"/>
      <c r="AE6" s="1"/>
      <c r="AF6" s="1"/>
      <c r="AG6" s="1"/>
      <c r="AH6" s="1"/>
      <c r="AI6" s="1"/>
    </row>
    <row r="7" spans="1:36" s="3" customFormat="1" ht="81" customHeight="1" x14ac:dyDescent="0.2">
      <c r="A7" s="167" t="s">
        <v>6</v>
      </c>
      <c r="B7" s="167"/>
      <c r="C7" s="167" t="s">
        <v>7</v>
      </c>
      <c r="D7" s="167"/>
      <c r="E7" s="167" t="s">
        <v>8</v>
      </c>
      <c r="F7" s="167"/>
      <c r="G7" s="167" t="s">
        <v>9</v>
      </c>
      <c r="H7" s="167"/>
      <c r="I7" s="167" t="s">
        <v>10</v>
      </c>
      <c r="J7" s="167"/>
      <c r="K7" s="167" t="s">
        <v>350</v>
      </c>
      <c r="L7" s="167"/>
      <c r="M7" s="167"/>
      <c r="N7" s="167"/>
      <c r="O7" s="167" t="s">
        <v>11</v>
      </c>
      <c r="P7" s="167"/>
      <c r="Q7" s="167"/>
      <c r="R7" s="167"/>
      <c r="S7" s="167" t="s">
        <v>12</v>
      </c>
      <c r="T7" s="167"/>
      <c r="U7" s="167"/>
      <c r="V7" s="167"/>
      <c r="W7" s="171" t="s">
        <v>13</v>
      </c>
      <c r="X7" s="171" t="s">
        <v>704</v>
      </c>
      <c r="Y7" s="47"/>
      <c r="Z7" s="167" t="s">
        <v>705</v>
      </c>
      <c r="AA7" s="167"/>
      <c r="AB7" s="167"/>
      <c r="AC7" s="167"/>
      <c r="AD7" s="171" t="s">
        <v>704</v>
      </c>
      <c r="AE7" s="169" t="s">
        <v>14</v>
      </c>
      <c r="AF7" s="169" t="s">
        <v>15</v>
      </c>
      <c r="AG7" s="169" t="s">
        <v>16</v>
      </c>
      <c r="AH7" s="169" t="s">
        <v>17</v>
      </c>
      <c r="AI7" s="169" t="s">
        <v>18</v>
      </c>
      <c r="AJ7" s="33"/>
    </row>
    <row r="8" spans="1:36" s="3" customFormat="1" ht="52.5" x14ac:dyDescent="0.2">
      <c r="A8" s="48" t="s">
        <v>19</v>
      </c>
      <c r="B8" s="48" t="s">
        <v>20</v>
      </c>
      <c r="C8" s="48" t="s">
        <v>21</v>
      </c>
      <c r="D8" s="48" t="s">
        <v>20</v>
      </c>
      <c r="E8" s="48" t="s">
        <v>22</v>
      </c>
      <c r="F8" s="48" t="s">
        <v>20</v>
      </c>
      <c r="G8" s="48" t="s">
        <v>23</v>
      </c>
      <c r="H8" s="48" t="s">
        <v>20</v>
      </c>
      <c r="I8" s="48" t="s">
        <v>23</v>
      </c>
      <c r="J8" s="48" t="s">
        <v>20</v>
      </c>
      <c r="K8" s="48" t="s">
        <v>24</v>
      </c>
      <c r="L8" s="48" t="s">
        <v>25</v>
      </c>
      <c r="M8" s="49" t="s">
        <v>24</v>
      </c>
      <c r="N8" s="48" t="s">
        <v>26</v>
      </c>
      <c r="O8" s="48" t="s">
        <v>24</v>
      </c>
      <c r="P8" s="48" t="s">
        <v>27</v>
      </c>
      <c r="Q8" s="48" t="s">
        <v>24</v>
      </c>
      <c r="R8" s="48" t="s">
        <v>28</v>
      </c>
      <c r="S8" s="48" t="s">
        <v>29</v>
      </c>
      <c r="T8" s="47" t="s">
        <v>30</v>
      </c>
      <c r="U8" s="48" t="s">
        <v>29</v>
      </c>
      <c r="V8" s="47" t="s">
        <v>30</v>
      </c>
      <c r="W8" s="171"/>
      <c r="X8" s="171"/>
      <c r="Y8" s="47" t="s">
        <v>209</v>
      </c>
      <c r="Z8" s="48" t="s">
        <v>24</v>
      </c>
      <c r="AA8" s="48" t="s">
        <v>25</v>
      </c>
      <c r="AB8" s="48" t="s">
        <v>24</v>
      </c>
      <c r="AC8" s="48" t="s">
        <v>26</v>
      </c>
      <c r="AD8" s="171"/>
      <c r="AE8" s="170"/>
      <c r="AF8" s="170"/>
      <c r="AG8" s="170"/>
      <c r="AH8" s="170"/>
      <c r="AI8" s="170"/>
      <c r="AJ8" s="33"/>
    </row>
    <row r="9" spans="1:36" s="28" customFormat="1" ht="409.5" x14ac:dyDescent="0.4">
      <c r="A9" s="150" t="s">
        <v>31</v>
      </c>
      <c r="B9" s="143" t="s">
        <v>32</v>
      </c>
      <c r="C9" s="122">
        <v>113</v>
      </c>
      <c r="D9" s="118" t="s">
        <v>82</v>
      </c>
      <c r="E9" s="50" t="s">
        <v>33</v>
      </c>
      <c r="F9" s="51" t="s">
        <v>34</v>
      </c>
      <c r="G9" s="50"/>
      <c r="H9" s="51"/>
      <c r="I9" s="119" t="s">
        <v>31</v>
      </c>
      <c r="J9" s="128" t="s">
        <v>35</v>
      </c>
      <c r="K9" s="120"/>
      <c r="L9" s="52"/>
      <c r="M9" s="120" t="s">
        <v>36</v>
      </c>
      <c r="N9" s="128" t="s">
        <v>439</v>
      </c>
      <c r="O9" s="50"/>
      <c r="P9" s="52"/>
      <c r="Q9" s="120" t="s">
        <v>36</v>
      </c>
      <c r="R9" s="51" t="s">
        <v>37</v>
      </c>
      <c r="S9" s="123" t="s">
        <v>41</v>
      </c>
      <c r="T9" s="53">
        <v>0</v>
      </c>
      <c r="U9" s="123" t="s">
        <v>40</v>
      </c>
      <c r="V9" s="53">
        <v>0</v>
      </c>
      <c r="W9" s="124" t="s">
        <v>38</v>
      </c>
      <c r="X9" s="54">
        <f t="shared" ref="X9:X103" si="0">+T9+V9</f>
        <v>0</v>
      </c>
      <c r="Y9" s="72"/>
      <c r="Z9" s="55"/>
      <c r="AA9" s="55"/>
      <c r="AB9" s="55"/>
      <c r="AC9" s="55"/>
      <c r="AD9" s="56"/>
      <c r="AE9" s="57"/>
      <c r="AF9" s="57"/>
      <c r="AG9" s="57"/>
      <c r="AH9" s="57"/>
      <c r="AI9" s="57"/>
      <c r="AJ9" s="34"/>
    </row>
    <row r="10" spans="1:36" s="28" customFormat="1" ht="257.25" customHeight="1" x14ac:dyDescent="0.4">
      <c r="A10" s="150"/>
      <c r="B10" s="143"/>
      <c r="C10" s="122">
        <v>181</v>
      </c>
      <c r="D10" s="120" t="s">
        <v>39</v>
      </c>
      <c r="E10" s="120" t="s">
        <v>33</v>
      </c>
      <c r="F10" s="51" t="s">
        <v>664</v>
      </c>
      <c r="G10" s="119" t="s">
        <v>31</v>
      </c>
      <c r="H10" s="51" t="s">
        <v>665</v>
      </c>
      <c r="I10" s="119" t="s">
        <v>31</v>
      </c>
      <c r="J10" s="58" t="s">
        <v>674</v>
      </c>
      <c r="K10" s="50" t="s">
        <v>36</v>
      </c>
      <c r="L10" s="51" t="s">
        <v>666</v>
      </c>
      <c r="M10" s="120" t="s">
        <v>36</v>
      </c>
      <c r="N10" s="59" t="s">
        <v>675</v>
      </c>
      <c r="O10" s="60"/>
      <c r="P10" s="61"/>
      <c r="Q10" s="120" t="s">
        <v>36</v>
      </c>
      <c r="R10" s="58" t="s">
        <v>676</v>
      </c>
      <c r="S10" s="62" t="s">
        <v>68</v>
      </c>
      <c r="T10" s="63">
        <v>0</v>
      </c>
      <c r="U10" s="62" t="s">
        <v>68</v>
      </c>
      <c r="V10" s="63">
        <v>0</v>
      </c>
      <c r="W10" s="64" t="s">
        <v>38</v>
      </c>
      <c r="X10" s="54">
        <f t="shared" ref="X10" si="1">+T10+V10</f>
        <v>0</v>
      </c>
      <c r="Y10" s="72"/>
      <c r="Z10" s="55"/>
      <c r="AA10" s="55"/>
      <c r="AB10" s="55"/>
      <c r="AC10" s="55"/>
      <c r="AD10" s="56"/>
      <c r="AE10" s="57"/>
      <c r="AF10" s="57"/>
      <c r="AG10" s="57"/>
      <c r="AH10" s="57"/>
      <c r="AI10" s="57"/>
      <c r="AJ10" s="34"/>
    </row>
    <row r="11" spans="1:36" s="28" customFormat="1" ht="78.75" x14ac:dyDescent="0.2">
      <c r="A11" s="150"/>
      <c r="B11" s="143"/>
      <c r="C11" s="175">
        <v>111</v>
      </c>
      <c r="D11" s="143" t="s">
        <v>423</v>
      </c>
      <c r="E11" s="143" t="s">
        <v>33</v>
      </c>
      <c r="F11" s="118"/>
      <c r="G11" s="65"/>
      <c r="H11" s="65"/>
      <c r="I11" s="119" t="s">
        <v>31</v>
      </c>
      <c r="J11" s="120" t="s">
        <v>433</v>
      </c>
      <c r="K11" s="66"/>
      <c r="L11" s="66"/>
      <c r="M11" s="67" t="s">
        <v>36</v>
      </c>
      <c r="N11" s="120" t="s">
        <v>435</v>
      </c>
      <c r="O11" s="66"/>
      <c r="P11" s="116"/>
      <c r="Q11" s="67" t="s">
        <v>36</v>
      </c>
      <c r="R11" s="116" t="s">
        <v>434</v>
      </c>
      <c r="S11" s="123" t="s">
        <v>552</v>
      </c>
      <c r="T11" s="53">
        <v>0</v>
      </c>
      <c r="U11" s="123" t="s">
        <v>552</v>
      </c>
      <c r="V11" s="53">
        <v>0</v>
      </c>
      <c r="W11" s="124" t="s">
        <v>38</v>
      </c>
      <c r="X11" s="54">
        <f t="shared" ref="X11:X13" si="2">+T11+V11</f>
        <v>0</v>
      </c>
      <c r="Y11" s="72"/>
      <c r="Z11" s="55"/>
      <c r="AA11" s="55"/>
      <c r="AB11" s="55"/>
      <c r="AC11" s="55"/>
      <c r="AD11" s="56"/>
      <c r="AE11" s="57"/>
      <c r="AF11" s="57"/>
      <c r="AG11" s="57"/>
      <c r="AH11" s="57"/>
      <c r="AI11" s="57"/>
      <c r="AJ11" s="34"/>
    </row>
    <row r="12" spans="1:36" s="28" customFormat="1" ht="69.75" customHeight="1" x14ac:dyDescent="0.2">
      <c r="A12" s="150"/>
      <c r="B12" s="143"/>
      <c r="C12" s="175"/>
      <c r="D12" s="143"/>
      <c r="E12" s="143"/>
      <c r="F12" s="118"/>
      <c r="G12" s="65"/>
      <c r="H12" s="65"/>
      <c r="I12" s="119" t="s">
        <v>46</v>
      </c>
      <c r="J12" s="120" t="s">
        <v>436</v>
      </c>
      <c r="K12" s="66"/>
      <c r="L12" s="66"/>
      <c r="M12" s="67" t="s">
        <v>36</v>
      </c>
      <c r="N12" s="120" t="s">
        <v>437</v>
      </c>
      <c r="O12" s="66"/>
      <c r="P12" s="116"/>
      <c r="Q12" s="67" t="s">
        <v>36</v>
      </c>
      <c r="R12" s="116" t="s">
        <v>438</v>
      </c>
      <c r="S12" s="123" t="s">
        <v>552</v>
      </c>
      <c r="T12" s="53">
        <v>0</v>
      </c>
      <c r="U12" s="123" t="s">
        <v>552</v>
      </c>
      <c r="V12" s="53">
        <v>0</v>
      </c>
      <c r="W12" s="124" t="s">
        <v>38</v>
      </c>
      <c r="X12" s="54">
        <f t="shared" si="2"/>
        <v>0</v>
      </c>
      <c r="Y12" s="72"/>
      <c r="Z12" s="55"/>
      <c r="AA12" s="55"/>
      <c r="AB12" s="55"/>
      <c r="AC12" s="55"/>
      <c r="AD12" s="56"/>
      <c r="AE12" s="57"/>
      <c r="AF12" s="57"/>
      <c r="AG12" s="57"/>
      <c r="AH12" s="57"/>
      <c r="AI12" s="57"/>
      <c r="AJ12" s="34"/>
    </row>
    <row r="13" spans="1:36" s="28" customFormat="1" ht="131.25" x14ac:dyDescent="0.2">
      <c r="A13" s="150"/>
      <c r="B13" s="143"/>
      <c r="C13" s="175"/>
      <c r="D13" s="143"/>
      <c r="E13" s="143"/>
      <c r="F13" s="118"/>
      <c r="G13" s="65"/>
      <c r="H13" s="65"/>
      <c r="I13" s="119" t="s">
        <v>48</v>
      </c>
      <c r="J13" s="120" t="s">
        <v>430</v>
      </c>
      <c r="K13" s="120"/>
      <c r="L13" s="120"/>
      <c r="M13" s="67" t="s">
        <v>36</v>
      </c>
      <c r="N13" s="120" t="s">
        <v>431</v>
      </c>
      <c r="O13" s="120"/>
      <c r="P13" s="116"/>
      <c r="Q13" s="67" t="s">
        <v>36</v>
      </c>
      <c r="R13" s="116" t="s">
        <v>432</v>
      </c>
      <c r="S13" s="123" t="s">
        <v>552</v>
      </c>
      <c r="T13" s="53">
        <v>0</v>
      </c>
      <c r="U13" s="123" t="s">
        <v>552</v>
      </c>
      <c r="V13" s="53">
        <v>0</v>
      </c>
      <c r="W13" s="124" t="s">
        <v>38</v>
      </c>
      <c r="X13" s="54">
        <f t="shared" si="2"/>
        <v>0</v>
      </c>
      <c r="Y13" s="72"/>
      <c r="Z13" s="55"/>
      <c r="AA13" s="55"/>
      <c r="AB13" s="55"/>
      <c r="AC13" s="55"/>
      <c r="AD13" s="56"/>
      <c r="AE13" s="57"/>
      <c r="AF13" s="57"/>
      <c r="AG13" s="57"/>
      <c r="AH13" s="57"/>
      <c r="AI13" s="57"/>
      <c r="AJ13" s="34"/>
    </row>
    <row r="14" spans="1:36" s="28" customFormat="1" ht="325.5" customHeight="1" x14ac:dyDescent="0.2">
      <c r="A14" s="150"/>
      <c r="B14" s="136" t="s">
        <v>42</v>
      </c>
      <c r="C14" s="136">
        <v>114</v>
      </c>
      <c r="D14" s="130" t="s">
        <v>43</v>
      </c>
      <c r="E14" s="136" t="s">
        <v>44</v>
      </c>
      <c r="F14" s="130" t="s">
        <v>480</v>
      </c>
      <c r="G14" s="145" t="s">
        <v>31</v>
      </c>
      <c r="H14" s="130" t="s">
        <v>756</v>
      </c>
      <c r="I14" s="68" t="s">
        <v>31</v>
      </c>
      <c r="J14" s="120" t="s">
        <v>757</v>
      </c>
      <c r="K14" s="120"/>
      <c r="L14" s="136"/>
      <c r="M14" s="67"/>
      <c r="N14" s="69" t="s">
        <v>758</v>
      </c>
      <c r="O14" s="120"/>
      <c r="P14" s="147" t="s">
        <v>759</v>
      </c>
      <c r="Q14" s="67" t="s">
        <v>36</v>
      </c>
      <c r="R14" s="116" t="s">
        <v>483</v>
      </c>
      <c r="S14" s="70" t="s">
        <v>68</v>
      </c>
      <c r="T14" s="63">
        <v>122000</v>
      </c>
      <c r="U14" s="70" t="s">
        <v>68</v>
      </c>
      <c r="V14" s="63">
        <v>122000</v>
      </c>
      <c r="W14" s="63" t="s">
        <v>38</v>
      </c>
      <c r="X14" s="63">
        <f>V14+T14</f>
        <v>244000</v>
      </c>
      <c r="Y14" s="72"/>
      <c r="Z14" s="55"/>
      <c r="AA14" s="55"/>
      <c r="AB14" s="55"/>
      <c r="AC14" s="55"/>
      <c r="AD14" s="56"/>
      <c r="AE14" s="57"/>
      <c r="AF14" s="57"/>
      <c r="AG14" s="57"/>
      <c r="AH14" s="57"/>
      <c r="AI14" s="57"/>
      <c r="AJ14" s="34"/>
    </row>
    <row r="15" spans="1:36" ht="409.5" customHeight="1" x14ac:dyDescent="0.4">
      <c r="A15" s="150"/>
      <c r="B15" s="137"/>
      <c r="C15" s="138"/>
      <c r="D15" s="132"/>
      <c r="E15" s="138"/>
      <c r="F15" s="132"/>
      <c r="G15" s="146"/>
      <c r="H15" s="132"/>
      <c r="I15" s="68" t="s">
        <v>46</v>
      </c>
      <c r="J15" s="69" t="s">
        <v>481</v>
      </c>
      <c r="K15" s="116"/>
      <c r="L15" s="138"/>
      <c r="M15" s="67" t="s">
        <v>36</v>
      </c>
      <c r="N15" s="69" t="s">
        <v>482</v>
      </c>
      <c r="O15" s="116"/>
      <c r="P15" s="148"/>
      <c r="Q15" s="67" t="s">
        <v>36</v>
      </c>
      <c r="R15" s="116" t="s">
        <v>483</v>
      </c>
      <c r="S15" s="70" t="s">
        <v>68</v>
      </c>
      <c r="T15" s="63">
        <v>46740</v>
      </c>
      <c r="U15" s="70" t="s">
        <v>68</v>
      </c>
      <c r="V15" s="63">
        <v>46740</v>
      </c>
      <c r="W15" s="63" t="s">
        <v>38</v>
      </c>
      <c r="X15" s="63">
        <f>V15+T15</f>
        <v>93480</v>
      </c>
      <c r="Y15" s="72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35"/>
    </row>
    <row r="16" spans="1:36" ht="157.5" x14ac:dyDescent="0.4">
      <c r="A16" s="150"/>
      <c r="B16" s="137"/>
      <c r="C16" s="143">
        <v>121</v>
      </c>
      <c r="D16" s="177" t="s">
        <v>49</v>
      </c>
      <c r="E16" s="143" t="s">
        <v>44</v>
      </c>
      <c r="F16" s="142" t="s">
        <v>50</v>
      </c>
      <c r="G16" s="143"/>
      <c r="H16" s="142"/>
      <c r="I16" s="119" t="s">
        <v>31</v>
      </c>
      <c r="J16" s="51" t="s">
        <v>51</v>
      </c>
      <c r="K16" s="143"/>
      <c r="L16" s="149"/>
      <c r="M16" s="120" t="s">
        <v>47</v>
      </c>
      <c r="N16" s="51" t="s">
        <v>51</v>
      </c>
      <c r="O16" s="50"/>
      <c r="P16" s="52"/>
      <c r="Q16" s="120" t="s">
        <v>47</v>
      </c>
      <c r="R16" s="51" t="s">
        <v>306</v>
      </c>
      <c r="S16" s="70" t="s">
        <v>68</v>
      </c>
      <c r="T16" s="63">
        <v>0</v>
      </c>
      <c r="U16" s="70" t="s">
        <v>68</v>
      </c>
      <c r="V16" s="124">
        <v>0</v>
      </c>
      <c r="W16" s="64" t="s">
        <v>38</v>
      </c>
      <c r="X16" s="54">
        <f t="shared" si="0"/>
        <v>0</v>
      </c>
      <c r="Y16" s="72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6" ht="157.5" x14ac:dyDescent="0.4">
      <c r="A17" s="150"/>
      <c r="B17" s="137"/>
      <c r="C17" s="143"/>
      <c r="D17" s="177"/>
      <c r="E17" s="143"/>
      <c r="F17" s="142"/>
      <c r="G17" s="143"/>
      <c r="H17" s="142"/>
      <c r="I17" s="119" t="s">
        <v>46</v>
      </c>
      <c r="J17" s="51" t="s">
        <v>52</v>
      </c>
      <c r="K17" s="143"/>
      <c r="L17" s="149"/>
      <c r="M17" s="120" t="s">
        <v>47</v>
      </c>
      <c r="N17" s="51" t="s">
        <v>307</v>
      </c>
      <c r="O17" s="50"/>
      <c r="P17" s="52"/>
      <c r="Q17" s="120" t="s">
        <v>47</v>
      </c>
      <c r="R17" s="51" t="s">
        <v>308</v>
      </c>
      <c r="S17" s="70" t="s">
        <v>68</v>
      </c>
      <c r="T17" s="63">
        <v>0</v>
      </c>
      <c r="U17" s="70" t="s">
        <v>68</v>
      </c>
      <c r="V17" s="124">
        <v>0</v>
      </c>
      <c r="W17" s="64" t="s">
        <v>38</v>
      </c>
      <c r="X17" s="54">
        <f t="shared" si="0"/>
        <v>0</v>
      </c>
      <c r="Y17" s="178" t="s">
        <v>210</v>
      </c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6" ht="73.5" customHeight="1" x14ac:dyDescent="0.4">
      <c r="A18" s="150"/>
      <c r="B18" s="137"/>
      <c r="C18" s="143"/>
      <c r="D18" s="177"/>
      <c r="E18" s="143"/>
      <c r="F18" s="142"/>
      <c r="G18" s="143"/>
      <c r="H18" s="142"/>
      <c r="I18" s="119" t="s">
        <v>48</v>
      </c>
      <c r="J18" s="51" t="s">
        <v>53</v>
      </c>
      <c r="K18" s="143"/>
      <c r="L18" s="149"/>
      <c r="M18" s="120" t="s">
        <v>47</v>
      </c>
      <c r="N18" s="51" t="s">
        <v>309</v>
      </c>
      <c r="O18" s="50"/>
      <c r="P18" s="52"/>
      <c r="Q18" s="120" t="s">
        <v>47</v>
      </c>
      <c r="R18" s="51" t="s">
        <v>310</v>
      </c>
      <c r="S18" s="70" t="s">
        <v>68</v>
      </c>
      <c r="T18" s="63">
        <v>0</v>
      </c>
      <c r="U18" s="70" t="s">
        <v>68</v>
      </c>
      <c r="V18" s="124">
        <v>0</v>
      </c>
      <c r="W18" s="64" t="s">
        <v>38</v>
      </c>
      <c r="X18" s="54">
        <f t="shared" si="0"/>
        <v>0</v>
      </c>
      <c r="Y18" s="72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6" ht="131.25" x14ac:dyDescent="0.4">
      <c r="A19" s="150"/>
      <c r="B19" s="137"/>
      <c r="C19" s="143"/>
      <c r="D19" s="177"/>
      <c r="E19" s="143"/>
      <c r="F19" s="142"/>
      <c r="G19" s="143"/>
      <c r="H19" s="142"/>
      <c r="I19" s="119" t="s">
        <v>54</v>
      </c>
      <c r="J19" s="51" t="s">
        <v>55</v>
      </c>
      <c r="K19" s="143"/>
      <c r="L19" s="149"/>
      <c r="M19" s="120" t="s">
        <v>36</v>
      </c>
      <c r="N19" s="51" t="s">
        <v>311</v>
      </c>
      <c r="O19" s="50"/>
      <c r="P19" s="52"/>
      <c r="Q19" s="120" t="s">
        <v>47</v>
      </c>
      <c r="R19" s="51" t="s">
        <v>553</v>
      </c>
      <c r="S19" s="70" t="s">
        <v>68</v>
      </c>
      <c r="T19" s="63">
        <v>0</v>
      </c>
      <c r="U19" s="70" t="s">
        <v>68</v>
      </c>
      <c r="V19" s="124">
        <v>0</v>
      </c>
      <c r="W19" s="64" t="s">
        <v>38</v>
      </c>
      <c r="X19" s="54">
        <f t="shared" si="0"/>
        <v>0</v>
      </c>
      <c r="Y19" s="72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6" ht="157.5" x14ac:dyDescent="0.4">
      <c r="A20" s="150"/>
      <c r="B20" s="137"/>
      <c r="C20" s="143"/>
      <c r="D20" s="177"/>
      <c r="E20" s="143" t="s">
        <v>56</v>
      </c>
      <c r="F20" s="142" t="s">
        <v>57</v>
      </c>
      <c r="G20" s="150"/>
      <c r="H20" s="142"/>
      <c r="I20" s="119" t="s">
        <v>31</v>
      </c>
      <c r="J20" s="51" t="s">
        <v>312</v>
      </c>
      <c r="K20" s="50"/>
      <c r="L20" s="52"/>
      <c r="M20" s="120" t="s">
        <v>36</v>
      </c>
      <c r="N20" s="51" t="s">
        <v>58</v>
      </c>
      <c r="O20" s="50"/>
      <c r="P20" s="52"/>
      <c r="Q20" s="120" t="s">
        <v>36</v>
      </c>
      <c r="R20" s="51" t="s">
        <v>313</v>
      </c>
      <c r="S20" s="70" t="s">
        <v>68</v>
      </c>
      <c r="T20" s="63">
        <v>0</v>
      </c>
      <c r="U20" s="70" t="s">
        <v>68</v>
      </c>
      <c r="V20" s="63">
        <v>0</v>
      </c>
      <c r="W20" s="64" t="s">
        <v>38</v>
      </c>
      <c r="X20" s="54">
        <f t="shared" si="0"/>
        <v>0</v>
      </c>
      <c r="Y20" s="72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6" ht="105" x14ac:dyDescent="0.4">
      <c r="A21" s="150"/>
      <c r="B21" s="137"/>
      <c r="C21" s="143"/>
      <c r="D21" s="177"/>
      <c r="E21" s="143"/>
      <c r="F21" s="142"/>
      <c r="G21" s="150"/>
      <c r="H21" s="142"/>
      <c r="I21" s="119" t="s">
        <v>46</v>
      </c>
      <c r="J21" s="51" t="s">
        <v>314</v>
      </c>
      <c r="K21" s="50"/>
      <c r="L21" s="52"/>
      <c r="M21" s="120" t="s">
        <v>36</v>
      </c>
      <c r="N21" s="51" t="s">
        <v>314</v>
      </c>
      <c r="O21" s="50"/>
      <c r="P21" s="52"/>
      <c r="Q21" s="120" t="s">
        <v>36</v>
      </c>
      <c r="R21" s="51" t="s">
        <v>315</v>
      </c>
      <c r="S21" s="70" t="s">
        <v>68</v>
      </c>
      <c r="T21" s="63">
        <v>0</v>
      </c>
      <c r="U21" s="70" t="s">
        <v>68</v>
      </c>
      <c r="V21" s="63">
        <v>0</v>
      </c>
      <c r="W21" s="64" t="s">
        <v>38</v>
      </c>
      <c r="X21" s="54">
        <f>+T21+V21</f>
        <v>0</v>
      </c>
      <c r="Y21" s="72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6" ht="52.5" customHeight="1" x14ac:dyDescent="0.4">
      <c r="A22" s="150"/>
      <c r="B22" s="137"/>
      <c r="C22" s="136">
        <v>183</v>
      </c>
      <c r="D22" s="139" t="s">
        <v>207</v>
      </c>
      <c r="E22" s="136" t="s">
        <v>44</v>
      </c>
      <c r="F22" s="130" t="s">
        <v>198</v>
      </c>
      <c r="G22" s="145" t="s">
        <v>31</v>
      </c>
      <c r="H22" s="130" t="s">
        <v>199</v>
      </c>
      <c r="I22" s="119" t="s">
        <v>31</v>
      </c>
      <c r="J22" s="51" t="s">
        <v>200</v>
      </c>
      <c r="K22" s="145" t="s">
        <v>31</v>
      </c>
      <c r="L22" s="130" t="s">
        <v>199</v>
      </c>
      <c r="M22" s="120" t="s">
        <v>47</v>
      </c>
      <c r="N22" s="51" t="s">
        <v>384</v>
      </c>
      <c r="O22" s="143" t="s">
        <v>47</v>
      </c>
      <c r="P22" s="142" t="s">
        <v>201</v>
      </c>
      <c r="Q22" s="120" t="s">
        <v>47</v>
      </c>
      <c r="R22" s="51" t="s">
        <v>200</v>
      </c>
      <c r="S22" s="70" t="s">
        <v>61</v>
      </c>
      <c r="T22" s="124">
        <f>10000+9997.82-10000+3500</f>
        <v>13497.82</v>
      </c>
      <c r="U22" s="70" t="s">
        <v>208</v>
      </c>
      <c r="V22" s="53">
        <v>0</v>
      </c>
      <c r="W22" s="64" t="s">
        <v>38</v>
      </c>
      <c r="X22" s="54">
        <f>+T22+V22+3500</f>
        <v>16997.82</v>
      </c>
      <c r="Y22" s="72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6" ht="157.5" x14ac:dyDescent="0.4">
      <c r="A23" s="150"/>
      <c r="B23" s="137"/>
      <c r="C23" s="137"/>
      <c r="D23" s="140"/>
      <c r="E23" s="137"/>
      <c r="F23" s="131"/>
      <c r="G23" s="176"/>
      <c r="H23" s="131"/>
      <c r="I23" s="119" t="s">
        <v>46</v>
      </c>
      <c r="J23" s="51" t="s">
        <v>202</v>
      </c>
      <c r="K23" s="176"/>
      <c r="L23" s="131"/>
      <c r="M23" s="68" t="s">
        <v>36</v>
      </c>
      <c r="N23" s="51" t="s">
        <v>202</v>
      </c>
      <c r="O23" s="143"/>
      <c r="P23" s="142"/>
      <c r="Q23" s="68" t="s">
        <v>36</v>
      </c>
      <c r="R23" s="51" t="s">
        <v>559</v>
      </c>
      <c r="S23" s="70" t="s">
        <v>61</v>
      </c>
      <c r="T23" s="124">
        <f>15000+17040</f>
        <v>32040</v>
      </c>
      <c r="U23" s="70" t="s">
        <v>208</v>
      </c>
      <c r="V23" s="53">
        <v>0</v>
      </c>
      <c r="W23" s="64" t="s">
        <v>38</v>
      </c>
      <c r="X23" s="54">
        <f t="shared" ref="X23:X29" si="3">+T23+V23</f>
        <v>32040</v>
      </c>
      <c r="Y23" s="72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6" ht="131.25" x14ac:dyDescent="0.4">
      <c r="A24" s="150"/>
      <c r="B24" s="137"/>
      <c r="C24" s="137"/>
      <c r="D24" s="140"/>
      <c r="E24" s="137"/>
      <c r="F24" s="131"/>
      <c r="G24" s="176"/>
      <c r="H24" s="131"/>
      <c r="I24" s="119" t="s">
        <v>48</v>
      </c>
      <c r="J24" s="51" t="s">
        <v>203</v>
      </c>
      <c r="K24" s="176"/>
      <c r="L24" s="131"/>
      <c r="M24" s="68" t="s">
        <v>36</v>
      </c>
      <c r="N24" s="51" t="s">
        <v>203</v>
      </c>
      <c r="O24" s="143"/>
      <c r="P24" s="142"/>
      <c r="Q24" s="68" t="s">
        <v>36</v>
      </c>
      <c r="R24" s="51" t="s">
        <v>558</v>
      </c>
      <c r="S24" s="70" t="s">
        <v>61</v>
      </c>
      <c r="T24" s="124">
        <f>10000+2112</f>
        <v>12112</v>
      </c>
      <c r="U24" s="70" t="s">
        <v>208</v>
      </c>
      <c r="V24" s="53">
        <v>0</v>
      </c>
      <c r="W24" s="64" t="s">
        <v>38</v>
      </c>
      <c r="X24" s="54">
        <f t="shared" si="3"/>
        <v>12112</v>
      </c>
      <c r="Y24" s="72"/>
      <c r="Z24" s="71"/>
      <c r="AA24" s="71"/>
      <c r="AB24" s="71"/>
      <c r="AC24" s="71"/>
      <c r="AD24" s="71"/>
      <c r="AE24" s="71"/>
      <c r="AF24" s="71"/>
      <c r="AG24" s="71"/>
      <c r="AH24" s="71"/>
      <c r="AI24" s="71"/>
    </row>
    <row r="25" spans="1:36" ht="105" x14ac:dyDescent="0.4">
      <c r="A25" s="150"/>
      <c r="B25" s="137"/>
      <c r="C25" s="137"/>
      <c r="D25" s="140"/>
      <c r="E25" s="137"/>
      <c r="F25" s="131"/>
      <c r="G25" s="176"/>
      <c r="H25" s="131"/>
      <c r="I25" s="119" t="s">
        <v>54</v>
      </c>
      <c r="J25" s="51" t="s">
        <v>204</v>
      </c>
      <c r="K25" s="176"/>
      <c r="L25" s="131"/>
      <c r="M25" s="68" t="s">
        <v>36</v>
      </c>
      <c r="N25" s="51" t="s">
        <v>204</v>
      </c>
      <c r="O25" s="143"/>
      <c r="P25" s="142"/>
      <c r="Q25" s="68" t="s">
        <v>36</v>
      </c>
      <c r="R25" s="51" t="s">
        <v>560</v>
      </c>
      <c r="S25" s="70" t="s">
        <v>61</v>
      </c>
      <c r="T25" s="124">
        <f>10000+4200</f>
        <v>14200</v>
      </c>
      <c r="U25" s="70" t="s">
        <v>208</v>
      </c>
      <c r="V25" s="53">
        <v>0</v>
      </c>
      <c r="W25" s="64" t="s">
        <v>38</v>
      </c>
      <c r="X25" s="54">
        <f t="shared" si="3"/>
        <v>14200</v>
      </c>
      <c r="Y25" s="72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6" ht="157.5" x14ac:dyDescent="0.4">
      <c r="A26" s="150"/>
      <c r="B26" s="137"/>
      <c r="C26" s="137"/>
      <c r="D26" s="140"/>
      <c r="E26" s="137"/>
      <c r="F26" s="131"/>
      <c r="G26" s="176"/>
      <c r="H26" s="131"/>
      <c r="I26" s="119" t="s">
        <v>74</v>
      </c>
      <c r="J26" s="51" t="s">
        <v>205</v>
      </c>
      <c r="K26" s="176"/>
      <c r="L26" s="131"/>
      <c r="M26" s="68" t="s">
        <v>36</v>
      </c>
      <c r="N26" s="51" t="s">
        <v>205</v>
      </c>
      <c r="O26" s="143"/>
      <c r="P26" s="142"/>
      <c r="Q26" s="68" t="s">
        <v>36</v>
      </c>
      <c r="R26" s="51" t="s">
        <v>561</v>
      </c>
      <c r="S26" s="70" t="s">
        <v>61</v>
      </c>
      <c r="T26" s="124">
        <v>7000</v>
      </c>
      <c r="U26" s="70" t="s">
        <v>208</v>
      </c>
      <c r="V26" s="53">
        <v>0</v>
      </c>
      <c r="W26" s="64" t="s">
        <v>38</v>
      </c>
      <c r="X26" s="54">
        <f t="shared" si="3"/>
        <v>7000</v>
      </c>
      <c r="Y26" s="72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6" ht="157.5" x14ac:dyDescent="0.4">
      <c r="A27" s="150"/>
      <c r="B27" s="137"/>
      <c r="C27" s="137"/>
      <c r="D27" s="140"/>
      <c r="E27" s="137"/>
      <c r="F27" s="131"/>
      <c r="G27" s="176"/>
      <c r="H27" s="131"/>
      <c r="I27" s="119" t="s">
        <v>114</v>
      </c>
      <c r="J27" s="51" t="s">
        <v>206</v>
      </c>
      <c r="K27" s="176"/>
      <c r="L27" s="131"/>
      <c r="M27" s="68" t="s">
        <v>36</v>
      </c>
      <c r="N27" s="51" t="s">
        <v>206</v>
      </c>
      <c r="O27" s="143"/>
      <c r="P27" s="142"/>
      <c r="Q27" s="68" t="s">
        <v>36</v>
      </c>
      <c r="R27" s="51" t="s">
        <v>562</v>
      </c>
      <c r="S27" s="70" t="s">
        <v>61</v>
      </c>
      <c r="T27" s="124">
        <f>20000+21632-6700+2750.04-3500</f>
        <v>34182.04</v>
      </c>
      <c r="U27" s="70" t="s">
        <v>208</v>
      </c>
      <c r="V27" s="53">
        <v>0</v>
      </c>
      <c r="W27" s="64" t="s">
        <v>38</v>
      </c>
      <c r="X27" s="54">
        <f>+T27+V27</f>
        <v>34182.04</v>
      </c>
      <c r="Y27" s="72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6" ht="100.5" customHeight="1" x14ac:dyDescent="0.4">
      <c r="A28" s="150"/>
      <c r="B28" s="137"/>
      <c r="C28" s="137"/>
      <c r="D28" s="140"/>
      <c r="E28" s="137"/>
      <c r="F28" s="131"/>
      <c r="G28" s="176"/>
      <c r="H28" s="131"/>
      <c r="I28" s="119" t="s">
        <v>149</v>
      </c>
      <c r="J28" s="51" t="s">
        <v>530</v>
      </c>
      <c r="K28" s="176"/>
      <c r="L28" s="131"/>
      <c r="M28" s="68" t="s">
        <v>36</v>
      </c>
      <c r="N28" s="51" t="s">
        <v>563</v>
      </c>
      <c r="O28" s="120"/>
      <c r="P28" s="142"/>
      <c r="Q28" s="68" t="s">
        <v>36</v>
      </c>
      <c r="R28" s="51" t="s">
        <v>555</v>
      </c>
      <c r="S28" s="70" t="s">
        <v>61</v>
      </c>
      <c r="T28" s="124">
        <f>5200+3580-5200</f>
        <v>3580</v>
      </c>
      <c r="U28" s="70" t="s">
        <v>208</v>
      </c>
      <c r="V28" s="124">
        <v>0</v>
      </c>
      <c r="W28" s="64" t="s">
        <v>38</v>
      </c>
      <c r="X28" s="54">
        <f t="shared" si="3"/>
        <v>3580</v>
      </c>
      <c r="Y28" s="72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6" ht="78.75" x14ac:dyDescent="0.4">
      <c r="A29" s="150"/>
      <c r="B29" s="137"/>
      <c r="C29" s="137"/>
      <c r="D29" s="140"/>
      <c r="E29" s="137"/>
      <c r="F29" s="131"/>
      <c r="G29" s="176"/>
      <c r="H29" s="131"/>
      <c r="I29" s="119" t="s">
        <v>153</v>
      </c>
      <c r="J29" s="51" t="s">
        <v>556</v>
      </c>
      <c r="K29" s="176"/>
      <c r="L29" s="131"/>
      <c r="M29" s="68" t="s">
        <v>36</v>
      </c>
      <c r="N29" s="51" t="s">
        <v>557</v>
      </c>
      <c r="O29" s="120"/>
      <c r="P29" s="142"/>
      <c r="Q29" s="68" t="s">
        <v>36</v>
      </c>
      <c r="R29" s="51" t="s">
        <v>555</v>
      </c>
      <c r="S29" s="70" t="s">
        <v>61</v>
      </c>
      <c r="T29" s="124">
        <f>20353.95+3000-5804.67-2750.04</f>
        <v>14799.239999999998</v>
      </c>
      <c r="U29" s="70" t="s">
        <v>208</v>
      </c>
      <c r="V29" s="114">
        <v>0</v>
      </c>
      <c r="W29" s="64" t="s">
        <v>38</v>
      </c>
      <c r="X29" s="54">
        <f t="shared" si="3"/>
        <v>14799.239999999998</v>
      </c>
      <c r="Y29" s="72"/>
      <c r="Z29" s="71"/>
      <c r="AA29" s="71"/>
      <c r="AB29" s="71"/>
      <c r="AC29" s="71"/>
      <c r="AD29" s="71"/>
      <c r="AE29" s="71"/>
      <c r="AF29" s="71"/>
      <c r="AG29" s="71"/>
      <c r="AH29" s="71"/>
      <c r="AI29" s="71"/>
    </row>
    <row r="30" spans="1:36" ht="157.5" x14ac:dyDescent="0.4">
      <c r="A30" s="150"/>
      <c r="B30" s="138"/>
      <c r="C30" s="138"/>
      <c r="D30" s="141"/>
      <c r="E30" s="138"/>
      <c r="F30" s="132"/>
      <c r="G30" s="146"/>
      <c r="H30" s="132"/>
      <c r="I30" s="119" t="s">
        <v>156</v>
      </c>
      <c r="J30" s="51" t="s">
        <v>766</v>
      </c>
      <c r="K30" s="146"/>
      <c r="L30" s="132"/>
      <c r="M30" s="68" t="s">
        <v>36</v>
      </c>
      <c r="N30" s="51" t="s">
        <v>767</v>
      </c>
      <c r="O30" s="120"/>
      <c r="P30" s="118"/>
      <c r="Q30" s="68" t="s">
        <v>36</v>
      </c>
      <c r="R30" s="51" t="s">
        <v>768</v>
      </c>
      <c r="S30" s="70" t="s">
        <v>61</v>
      </c>
      <c r="T30" s="124">
        <f>6700</f>
        <v>6700</v>
      </c>
      <c r="U30" s="70" t="s">
        <v>208</v>
      </c>
      <c r="V30" s="114">
        <v>0</v>
      </c>
      <c r="W30" s="64" t="s">
        <v>38</v>
      </c>
      <c r="X30" s="54">
        <f t="shared" ref="X30" si="4">+T30+V30</f>
        <v>6700</v>
      </c>
      <c r="Y30" s="72"/>
      <c r="Z30" s="71"/>
      <c r="AA30" s="71"/>
      <c r="AB30" s="71"/>
      <c r="AC30" s="71"/>
      <c r="AD30" s="71"/>
      <c r="AE30" s="71"/>
      <c r="AF30" s="71"/>
      <c r="AG30" s="71"/>
      <c r="AH30" s="71"/>
      <c r="AI30" s="71"/>
    </row>
    <row r="31" spans="1:36" s="3" customFormat="1" ht="78.75" customHeight="1" x14ac:dyDescent="0.4">
      <c r="A31" s="150"/>
      <c r="B31" s="143" t="s">
        <v>59</v>
      </c>
      <c r="C31" s="143">
        <v>114</v>
      </c>
      <c r="D31" s="142" t="s">
        <v>43</v>
      </c>
      <c r="E31" s="150" t="s">
        <v>60</v>
      </c>
      <c r="F31" s="142"/>
      <c r="G31" s="68"/>
      <c r="H31" s="118"/>
      <c r="I31" s="68"/>
      <c r="J31" s="51"/>
      <c r="K31" s="50"/>
      <c r="L31" s="52"/>
      <c r="M31" s="68"/>
      <c r="N31" s="51"/>
      <c r="O31" s="50"/>
      <c r="P31" s="116"/>
      <c r="Q31" s="68"/>
      <c r="R31" s="116"/>
      <c r="S31" s="123"/>
      <c r="T31" s="53"/>
      <c r="U31" s="123"/>
      <c r="V31" s="53"/>
      <c r="W31" s="63"/>
      <c r="X31" s="54"/>
      <c r="Y31" s="72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33"/>
    </row>
    <row r="32" spans="1:36" s="3" customFormat="1" ht="26.25" x14ac:dyDescent="0.4">
      <c r="A32" s="150"/>
      <c r="B32" s="143"/>
      <c r="C32" s="143"/>
      <c r="D32" s="142"/>
      <c r="E32" s="150"/>
      <c r="F32" s="142"/>
      <c r="G32" s="68"/>
      <c r="H32" s="118"/>
      <c r="I32" s="68"/>
      <c r="J32" s="51"/>
      <c r="K32" s="50"/>
      <c r="L32" s="52"/>
      <c r="M32" s="68"/>
      <c r="N32" s="51"/>
      <c r="O32" s="50"/>
      <c r="P32" s="116"/>
      <c r="Q32" s="68"/>
      <c r="R32" s="116"/>
      <c r="S32" s="123"/>
      <c r="T32" s="53"/>
      <c r="U32" s="123"/>
      <c r="V32" s="53"/>
      <c r="W32" s="63"/>
      <c r="X32" s="54"/>
      <c r="Y32" s="72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33"/>
    </row>
    <row r="33" spans="1:35" ht="157.5" x14ac:dyDescent="0.4">
      <c r="A33" s="150"/>
      <c r="B33" s="143"/>
      <c r="C33" s="143"/>
      <c r="D33" s="142"/>
      <c r="E33" s="150"/>
      <c r="F33" s="142" t="s">
        <v>62</v>
      </c>
      <c r="G33" s="68" t="s">
        <v>31</v>
      </c>
      <c r="H33" s="118" t="s">
        <v>484</v>
      </c>
      <c r="I33" s="68" t="s">
        <v>31</v>
      </c>
      <c r="J33" s="51" t="s">
        <v>485</v>
      </c>
      <c r="K33" s="50"/>
      <c r="L33" s="52"/>
      <c r="M33" s="68" t="s">
        <v>36</v>
      </c>
      <c r="N33" s="51" t="s">
        <v>486</v>
      </c>
      <c r="O33" s="50"/>
      <c r="P33" s="116"/>
      <c r="Q33" s="68" t="s">
        <v>36</v>
      </c>
      <c r="R33" s="116" t="s">
        <v>487</v>
      </c>
      <c r="S33" s="123" t="s">
        <v>41</v>
      </c>
      <c r="T33" s="53">
        <v>0</v>
      </c>
      <c r="U33" s="123" t="s">
        <v>40</v>
      </c>
      <c r="V33" s="53">
        <v>0</v>
      </c>
      <c r="W33" s="63" t="s">
        <v>38</v>
      </c>
      <c r="X33" s="54">
        <f t="shared" ref="X33:X37" si="5">+T33+V33</f>
        <v>0</v>
      </c>
      <c r="Y33" s="72"/>
      <c r="Z33" s="71"/>
      <c r="AA33" s="71"/>
      <c r="AB33" s="71"/>
      <c r="AC33" s="71"/>
      <c r="AD33" s="71"/>
      <c r="AE33" s="71"/>
      <c r="AF33" s="71"/>
      <c r="AG33" s="71"/>
      <c r="AH33" s="71"/>
      <c r="AI33" s="71"/>
    </row>
    <row r="34" spans="1:35" ht="210" x14ac:dyDescent="0.4">
      <c r="A34" s="150"/>
      <c r="B34" s="143"/>
      <c r="C34" s="143"/>
      <c r="D34" s="142"/>
      <c r="E34" s="150"/>
      <c r="F34" s="142"/>
      <c r="G34" s="68" t="s">
        <v>46</v>
      </c>
      <c r="H34" s="118" t="s">
        <v>488</v>
      </c>
      <c r="I34" s="68" t="s">
        <v>46</v>
      </c>
      <c r="J34" s="51" t="s">
        <v>489</v>
      </c>
      <c r="K34" s="50"/>
      <c r="L34" s="52"/>
      <c r="M34" s="68" t="s">
        <v>36</v>
      </c>
      <c r="N34" s="51" t="s">
        <v>490</v>
      </c>
      <c r="O34" s="50"/>
      <c r="P34" s="116"/>
      <c r="Q34" s="68" t="s">
        <v>36</v>
      </c>
      <c r="R34" s="116" t="s">
        <v>491</v>
      </c>
      <c r="S34" s="123" t="s">
        <v>41</v>
      </c>
      <c r="T34" s="53">
        <v>0</v>
      </c>
      <c r="U34" s="123" t="s">
        <v>40</v>
      </c>
      <c r="V34" s="53">
        <v>0</v>
      </c>
      <c r="W34" s="63" t="s">
        <v>38</v>
      </c>
      <c r="X34" s="54">
        <f t="shared" si="5"/>
        <v>0</v>
      </c>
      <c r="Y34" s="72"/>
      <c r="Z34" s="71"/>
      <c r="AA34" s="71"/>
      <c r="AB34" s="71"/>
      <c r="AC34" s="71"/>
      <c r="AD34" s="71"/>
      <c r="AE34" s="71"/>
      <c r="AF34" s="71"/>
      <c r="AG34" s="71"/>
      <c r="AH34" s="71"/>
      <c r="AI34" s="71"/>
    </row>
    <row r="35" spans="1:35" ht="210" x14ac:dyDescent="0.4">
      <c r="A35" s="150"/>
      <c r="B35" s="143"/>
      <c r="C35" s="143"/>
      <c r="D35" s="142"/>
      <c r="E35" s="150"/>
      <c r="F35" s="142"/>
      <c r="G35" s="68"/>
      <c r="H35" s="118"/>
      <c r="I35" s="68" t="s">
        <v>48</v>
      </c>
      <c r="J35" s="51" t="s">
        <v>492</v>
      </c>
      <c r="K35" s="50"/>
      <c r="L35" s="52"/>
      <c r="M35" s="68" t="s">
        <v>36</v>
      </c>
      <c r="N35" s="51" t="s">
        <v>493</v>
      </c>
      <c r="O35" s="50"/>
      <c r="P35" s="116"/>
      <c r="Q35" s="68" t="s">
        <v>36</v>
      </c>
      <c r="R35" s="116" t="s">
        <v>491</v>
      </c>
      <c r="S35" s="123" t="s">
        <v>41</v>
      </c>
      <c r="T35" s="53">
        <v>0</v>
      </c>
      <c r="U35" s="123" t="s">
        <v>40</v>
      </c>
      <c r="V35" s="53">
        <v>0</v>
      </c>
      <c r="W35" s="63" t="s">
        <v>38</v>
      </c>
      <c r="X35" s="54">
        <f t="shared" si="5"/>
        <v>0</v>
      </c>
      <c r="Y35" s="72"/>
      <c r="Z35" s="71"/>
      <c r="AA35" s="71"/>
      <c r="AB35" s="71"/>
      <c r="AC35" s="71"/>
      <c r="AD35" s="71"/>
      <c r="AE35" s="71"/>
      <c r="AF35" s="71"/>
      <c r="AG35" s="71"/>
      <c r="AH35" s="71"/>
      <c r="AI35" s="71"/>
    </row>
    <row r="36" spans="1:35" ht="136.5" customHeight="1" x14ac:dyDescent="0.4">
      <c r="A36" s="150"/>
      <c r="B36" s="143"/>
      <c r="C36" s="143"/>
      <c r="D36" s="142"/>
      <c r="E36" s="150"/>
      <c r="F36" s="142"/>
      <c r="G36" s="68" t="s">
        <v>48</v>
      </c>
      <c r="H36" s="118" t="s">
        <v>494</v>
      </c>
      <c r="I36" s="68" t="s">
        <v>54</v>
      </c>
      <c r="J36" s="51" t="s">
        <v>495</v>
      </c>
      <c r="K36" s="50"/>
      <c r="L36" s="52"/>
      <c r="M36" s="68" t="s">
        <v>36</v>
      </c>
      <c r="N36" s="51" t="s">
        <v>496</v>
      </c>
      <c r="O36" s="50"/>
      <c r="P36" s="116"/>
      <c r="Q36" s="68" t="s">
        <v>36</v>
      </c>
      <c r="R36" s="116" t="s">
        <v>491</v>
      </c>
      <c r="S36" s="123" t="s">
        <v>40</v>
      </c>
      <c r="T36" s="53">
        <v>0</v>
      </c>
      <c r="U36" s="123" t="s">
        <v>41</v>
      </c>
      <c r="V36" s="53">
        <v>0</v>
      </c>
      <c r="W36" s="63" t="s">
        <v>38</v>
      </c>
      <c r="X36" s="54">
        <f t="shared" si="5"/>
        <v>0</v>
      </c>
      <c r="Y36" s="72"/>
      <c r="Z36" s="71"/>
      <c r="AA36" s="71"/>
      <c r="AB36" s="71"/>
      <c r="AC36" s="71"/>
      <c r="AD36" s="71"/>
      <c r="AE36" s="71"/>
      <c r="AF36" s="71"/>
      <c r="AG36" s="71"/>
      <c r="AH36" s="71"/>
      <c r="AI36" s="71"/>
    </row>
    <row r="37" spans="1:35" ht="115.5" customHeight="1" x14ac:dyDescent="0.4">
      <c r="A37" s="150"/>
      <c r="B37" s="143"/>
      <c r="C37" s="143"/>
      <c r="D37" s="142"/>
      <c r="E37" s="150"/>
      <c r="F37" s="142"/>
      <c r="G37" s="68" t="s">
        <v>54</v>
      </c>
      <c r="H37" s="118" t="s">
        <v>497</v>
      </c>
      <c r="I37" s="68" t="s">
        <v>74</v>
      </c>
      <c r="J37" s="51" t="s">
        <v>498</v>
      </c>
      <c r="K37" s="50"/>
      <c r="L37" s="52"/>
      <c r="M37" s="68" t="s">
        <v>36</v>
      </c>
      <c r="N37" s="51" t="s">
        <v>499</v>
      </c>
      <c r="O37" s="50"/>
      <c r="P37" s="116"/>
      <c r="Q37" s="68" t="s">
        <v>36</v>
      </c>
      <c r="R37" s="116" t="s">
        <v>500</v>
      </c>
      <c r="S37" s="123" t="s">
        <v>41</v>
      </c>
      <c r="T37" s="53">
        <v>0</v>
      </c>
      <c r="U37" s="123" t="s">
        <v>40</v>
      </c>
      <c r="V37" s="53">
        <v>0</v>
      </c>
      <c r="W37" s="63" t="s">
        <v>38</v>
      </c>
      <c r="X37" s="54">
        <f t="shared" si="5"/>
        <v>0</v>
      </c>
      <c r="Y37" s="72"/>
      <c r="Z37" s="71"/>
      <c r="AA37" s="71"/>
      <c r="AB37" s="71"/>
      <c r="AC37" s="71"/>
      <c r="AD37" s="71"/>
      <c r="AE37" s="71"/>
      <c r="AF37" s="71"/>
      <c r="AG37" s="71"/>
      <c r="AH37" s="71"/>
      <c r="AI37" s="71"/>
    </row>
    <row r="38" spans="1:35" ht="183.75" x14ac:dyDescent="0.4">
      <c r="A38" s="150"/>
      <c r="B38" s="143"/>
      <c r="C38" s="143">
        <v>121</v>
      </c>
      <c r="D38" s="142" t="s">
        <v>49</v>
      </c>
      <c r="E38" s="150"/>
      <c r="F38" s="142" t="s">
        <v>63</v>
      </c>
      <c r="G38" s="50"/>
      <c r="H38" s="51"/>
      <c r="I38" s="119" t="s">
        <v>31</v>
      </c>
      <c r="J38" s="51" t="s">
        <v>316</v>
      </c>
      <c r="K38" s="50"/>
      <c r="L38" s="52"/>
      <c r="M38" s="119" t="s">
        <v>31</v>
      </c>
      <c r="N38" s="51" t="s">
        <v>64</v>
      </c>
      <c r="O38" s="50"/>
      <c r="P38" s="52"/>
      <c r="Q38" s="68" t="s">
        <v>36</v>
      </c>
      <c r="R38" s="51" t="s">
        <v>317</v>
      </c>
      <c r="S38" s="123" t="s">
        <v>40</v>
      </c>
      <c r="T38" s="53">
        <v>0</v>
      </c>
      <c r="U38" s="123" t="s">
        <v>41</v>
      </c>
      <c r="V38" s="53">
        <v>0</v>
      </c>
      <c r="W38" s="64" t="s">
        <v>38</v>
      </c>
      <c r="X38" s="54">
        <f t="shared" ref="X38:X40" si="6">+T38+V38</f>
        <v>0</v>
      </c>
      <c r="Y38" s="72"/>
      <c r="Z38" s="71"/>
      <c r="AA38" s="71"/>
      <c r="AB38" s="71"/>
      <c r="AC38" s="71"/>
      <c r="AD38" s="71"/>
      <c r="AE38" s="71"/>
      <c r="AF38" s="71"/>
      <c r="AG38" s="71"/>
      <c r="AH38" s="71"/>
      <c r="AI38" s="71"/>
    </row>
    <row r="39" spans="1:35" ht="183.75" x14ac:dyDescent="0.4">
      <c r="A39" s="150"/>
      <c r="B39" s="143"/>
      <c r="C39" s="143"/>
      <c r="D39" s="142"/>
      <c r="E39" s="150"/>
      <c r="F39" s="142"/>
      <c r="G39" s="50"/>
      <c r="H39" s="51"/>
      <c r="I39" s="119" t="s">
        <v>46</v>
      </c>
      <c r="J39" s="51" t="s">
        <v>318</v>
      </c>
      <c r="K39" s="50"/>
      <c r="L39" s="52"/>
      <c r="M39" s="119" t="s">
        <v>46</v>
      </c>
      <c r="N39" s="51" t="s">
        <v>64</v>
      </c>
      <c r="O39" s="50"/>
      <c r="P39" s="52"/>
      <c r="Q39" s="68" t="s">
        <v>36</v>
      </c>
      <c r="R39" s="51" t="s">
        <v>317</v>
      </c>
      <c r="S39" s="123" t="s">
        <v>40</v>
      </c>
      <c r="T39" s="53">
        <v>0</v>
      </c>
      <c r="U39" s="123" t="s">
        <v>41</v>
      </c>
      <c r="V39" s="53">
        <v>0</v>
      </c>
      <c r="W39" s="64"/>
      <c r="X39" s="54"/>
      <c r="Y39" s="72"/>
      <c r="Z39" s="71"/>
      <c r="AA39" s="71"/>
      <c r="AB39" s="71"/>
      <c r="AC39" s="71"/>
      <c r="AD39" s="71"/>
      <c r="AE39" s="71"/>
      <c r="AF39" s="71"/>
      <c r="AG39" s="71"/>
      <c r="AH39" s="71"/>
      <c r="AI39" s="71"/>
    </row>
    <row r="40" spans="1:35" ht="236.25" x14ac:dyDescent="0.4">
      <c r="A40" s="150"/>
      <c r="B40" s="143"/>
      <c r="C40" s="143"/>
      <c r="D40" s="142"/>
      <c r="E40" s="150"/>
      <c r="F40" s="142"/>
      <c r="G40" s="50"/>
      <c r="H40" s="51"/>
      <c r="I40" s="119" t="s">
        <v>48</v>
      </c>
      <c r="J40" s="51" t="s">
        <v>319</v>
      </c>
      <c r="K40" s="50"/>
      <c r="L40" s="52"/>
      <c r="M40" s="119" t="s">
        <v>48</v>
      </c>
      <c r="N40" s="51" t="s">
        <v>554</v>
      </c>
      <c r="O40" s="50"/>
      <c r="P40" s="52"/>
      <c r="Q40" s="68" t="s">
        <v>36</v>
      </c>
      <c r="R40" s="51" t="s">
        <v>320</v>
      </c>
      <c r="S40" s="123" t="s">
        <v>40</v>
      </c>
      <c r="T40" s="53">
        <v>0</v>
      </c>
      <c r="U40" s="123" t="s">
        <v>41</v>
      </c>
      <c r="V40" s="53">
        <v>0</v>
      </c>
      <c r="W40" s="64" t="s">
        <v>38</v>
      </c>
      <c r="X40" s="54">
        <f t="shared" si="6"/>
        <v>0</v>
      </c>
      <c r="Y40" s="72"/>
      <c r="Z40" s="71"/>
      <c r="AA40" s="71"/>
      <c r="AB40" s="71"/>
      <c r="AC40" s="71"/>
      <c r="AD40" s="71"/>
      <c r="AE40" s="71"/>
      <c r="AF40" s="71"/>
      <c r="AG40" s="71"/>
      <c r="AH40" s="71"/>
      <c r="AI40" s="71"/>
    </row>
    <row r="41" spans="1:35" ht="162" customHeight="1" x14ac:dyDescent="0.4">
      <c r="A41" s="150"/>
      <c r="B41" s="143"/>
      <c r="C41" s="143">
        <v>131</v>
      </c>
      <c r="D41" s="142" t="s">
        <v>116</v>
      </c>
      <c r="E41" s="143" t="s">
        <v>60</v>
      </c>
      <c r="F41" s="130" t="s">
        <v>346</v>
      </c>
      <c r="G41" s="136"/>
      <c r="H41" s="163"/>
      <c r="I41" s="119" t="s">
        <v>31</v>
      </c>
      <c r="J41" s="51" t="s">
        <v>351</v>
      </c>
      <c r="K41" s="50"/>
      <c r="L41" s="52"/>
      <c r="M41" s="68" t="s">
        <v>36</v>
      </c>
      <c r="N41" s="51" t="s">
        <v>348</v>
      </c>
      <c r="O41" s="50"/>
      <c r="P41" s="52"/>
      <c r="Q41" s="68" t="s">
        <v>36</v>
      </c>
      <c r="R41" s="51" t="s">
        <v>217</v>
      </c>
      <c r="S41" s="74" t="s">
        <v>66</v>
      </c>
      <c r="T41" s="75">
        <v>10000</v>
      </c>
      <c r="U41" s="74" t="s">
        <v>67</v>
      </c>
      <c r="V41" s="124">
        <v>0</v>
      </c>
      <c r="W41" s="64" t="s">
        <v>38</v>
      </c>
      <c r="X41" s="54">
        <f>T41+V41</f>
        <v>10000</v>
      </c>
      <c r="Y41" s="72"/>
      <c r="Z41" s="71"/>
      <c r="AA41" s="71"/>
      <c r="AB41" s="71"/>
      <c r="AC41" s="71"/>
      <c r="AD41" s="71"/>
      <c r="AE41" s="71"/>
      <c r="AF41" s="71"/>
      <c r="AG41" s="71"/>
      <c r="AH41" s="71"/>
      <c r="AI41" s="71"/>
    </row>
    <row r="42" spans="1:35" ht="52.5" x14ac:dyDescent="0.4">
      <c r="A42" s="150"/>
      <c r="B42" s="143"/>
      <c r="C42" s="143"/>
      <c r="D42" s="142"/>
      <c r="E42" s="143"/>
      <c r="F42" s="131"/>
      <c r="G42" s="137"/>
      <c r="H42" s="164"/>
      <c r="I42" s="119" t="s">
        <v>46</v>
      </c>
      <c r="J42" s="51" t="s">
        <v>347</v>
      </c>
      <c r="K42" s="50"/>
      <c r="L42" s="52"/>
      <c r="M42" s="68" t="s">
        <v>36</v>
      </c>
      <c r="N42" s="51" t="s">
        <v>370</v>
      </c>
      <c r="O42" s="50"/>
      <c r="P42" s="52"/>
      <c r="Q42" s="68" t="s">
        <v>36</v>
      </c>
      <c r="R42" s="51" t="s">
        <v>371</v>
      </c>
      <c r="S42" s="74" t="s">
        <v>66</v>
      </c>
      <c r="T42" s="75">
        <v>125000</v>
      </c>
      <c r="U42" s="74" t="s">
        <v>67</v>
      </c>
      <c r="V42" s="124">
        <v>0</v>
      </c>
      <c r="W42" s="64" t="s">
        <v>38</v>
      </c>
      <c r="X42" s="54">
        <f>T42+V42</f>
        <v>125000</v>
      </c>
      <c r="Y42" s="72"/>
      <c r="Z42" s="71"/>
      <c r="AA42" s="71"/>
      <c r="AB42" s="71"/>
      <c r="AC42" s="71"/>
      <c r="AD42" s="71"/>
      <c r="AE42" s="71"/>
      <c r="AF42" s="71"/>
      <c r="AG42" s="71"/>
      <c r="AH42" s="71"/>
      <c r="AI42" s="71"/>
    </row>
    <row r="43" spans="1:35" ht="131.25" x14ac:dyDescent="0.4">
      <c r="A43" s="150"/>
      <c r="B43" s="143"/>
      <c r="C43" s="143"/>
      <c r="D43" s="142"/>
      <c r="E43" s="143"/>
      <c r="F43" s="131"/>
      <c r="G43" s="137"/>
      <c r="H43" s="164"/>
      <c r="I43" s="119" t="s">
        <v>48</v>
      </c>
      <c r="J43" s="51" t="s">
        <v>361</v>
      </c>
      <c r="K43" s="50"/>
      <c r="L43" s="52"/>
      <c r="M43" s="68" t="s">
        <v>36</v>
      </c>
      <c r="N43" s="51" t="s">
        <v>360</v>
      </c>
      <c r="O43" s="50"/>
      <c r="P43" s="52"/>
      <c r="Q43" s="68" t="s">
        <v>36</v>
      </c>
      <c r="R43" s="51" t="s">
        <v>223</v>
      </c>
      <c r="S43" s="74" t="s">
        <v>67</v>
      </c>
      <c r="T43" s="76">
        <v>0</v>
      </c>
      <c r="U43" s="74" t="s">
        <v>66</v>
      </c>
      <c r="V43" s="76">
        <v>2500</v>
      </c>
      <c r="W43" s="64" t="s">
        <v>38</v>
      </c>
      <c r="X43" s="54">
        <f t="shared" ref="X43:X47" si="7">+T43+V43</f>
        <v>2500</v>
      </c>
      <c r="Y43" s="72"/>
      <c r="Z43" s="71"/>
      <c r="AA43" s="71"/>
      <c r="AB43" s="71"/>
      <c r="AC43" s="71"/>
      <c r="AD43" s="71"/>
      <c r="AE43" s="71"/>
      <c r="AF43" s="71"/>
      <c r="AG43" s="71"/>
      <c r="AH43" s="71"/>
      <c r="AI43" s="71"/>
    </row>
    <row r="44" spans="1:35" ht="105" x14ac:dyDescent="0.4">
      <c r="A44" s="150"/>
      <c r="B44" s="143"/>
      <c r="C44" s="143"/>
      <c r="D44" s="142"/>
      <c r="E44" s="143"/>
      <c r="F44" s="131"/>
      <c r="G44" s="137"/>
      <c r="H44" s="164"/>
      <c r="I44" s="119" t="s">
        <v>54</v>
      </c>
      <c r="J44" s="51" t="s">
        <v>369</v>
      </c>
      <c r="K44" s="50"/>
      <c r="L44" s="52"/>
      <c r="M44" s="68" t="s">
        <v>36</v>
      </c>
      <c r="N44" s="51" t="s">
        <v>368</v>
      </c>
      <c r="O44" s="50"/>
      <c r="P44" s="52"/>
      <c r="Q44" s="68" t="s">
        <v>36</v>
      </c>
      <c r="R44" s="51" t="s">
        <v>222</v>
      </c>
      <c r="S44" s="74" t="s">
        <v>66</v>
      </c>
      <c r="T44" s="76">
        <v>7150</v>
      </c>
      <c r="U44" s="74" t="s">
        <v>67</v>
      </c>
      <c r="V44" s="124">
        <v>0</v>
      </c>
      <c r="W44" s="64" t="s">
        <v>38</v>
      </c>
      <c r="X44" s="54">
        <f t="shared" si="7"/>
        <v>7150</v>
      </c>
      <c r="Y44" s="72"/>
      <c r="Z44" s="71"/>
      <c r="AA44" s="71"/>
      <c r="AB44" s="71"/>
      <c r="AC44" s="71"/>
      <c r="AD44" s="71"/>
      <c r="AE44" s="71"/>
      <c r="AF44" s="71"/>
      <c r="AG44" s="71"/>
      <c r="AH44" s="71"/>
      <c r="AI44" s="71"/>
    </row>
    <row r="45" spans="1:35" ht="105" x14ac:dyDescent="0.4">
      <c r="A45" s="150"/>
      <c r="B45" s="143"/>
      <c r="C45" s="143"/>
      <c r="D45" s="142"/>
      <c r="E45" s="143"/>
      <c r="F45" s="131"/>
      <c r="G45" s="137"/>
      <c r="H45" s="164"/>
      <c r="I45" s="119" t="s">
        <v>74</v>
      </c>
      <c r="J45" s="51" t="s">
        <v>224</v>
      </c>
      <c r="K45" s="50"/>
      <c r="L45" s="52"/>
      <c r="M45" s="68" t="s">
        <v>36</v>
      </c>
      <c r="N45" s="51" t="s">
        <v>372</v>
      </c>
      <c r="O45" s="50"/>
      <c r="P45" s="52"/>
      <c r="Q45" s="68" t="s">
        <v>36</v>
      </c>
      <c r="R45" s="51" t="s">
        <v>225</v>
      </c>
      <c r="S45" s="74" t="s">
        <v>66</v>
      </c>
      <c r="T45" s="76">
        <v>25000</v>
      </c>
      <c r="U45" s="74" t="s">
        <v>67</v>
      </c>
      <c r="V45" s="124">
        <v>0</v>
      </c>
      <c r="W45" s="64" t="s">
        <v>38</v>
      </c>
      <c r="X45" s="54">
        <f t="shared" si="7"/>
        <v>25000</v>
      </c>
      <c r="Y45" s="72"/>
      <c r="Z45" s="71"/>
      <c r="AA45" s="71"/>
      <c r="AB45" s="71"/>
      <c r="AC45" s="71"/>
      <c r="AD45" s="71"/>
      <c r="AE45" s="71"/>
      <c r="AF45" s="71"/>
      <c r="AG45" s="71"/>
      <c r="AH45" s="71"/>
      <c r="AI45" s="71"/>
    </row>
    <row r="46" spans="1:35" ht="105" x14ac:dyDescent="0.4">
      <c r="A46" s="150"/>
      <c r="B46" s="143"/>
      <c r="C46" s="143"/>
      <c r="D46" s="142"/>
      <c r="E46" s="143"/>
      <c r="F46" s="131"/>
      <c r="G46" s="137"/>
      <c r="H46" s="164"/>
      <c r="I46" s="119" t="s">
        <v>114</v>
      </c>
      <c r="J46" s="51" t="s">
        <v>760</v>
      </c>
      <c r="K46" s="50"/>
      <c r="L46" s="52"/>
      <c r="M46" s="68" t="s">
        <v>36</v>
      </c>
      <c r="N46" s="51" t="s">
        <v>761</v>
      </c>
      <c r="O46" s="50"/>
      <c r="P46" s="52"/>
      <c r="Q46" s="68" t="s">
        <v>36</v>
      </c>
      <c r="R46" s="51" t="s">
        <v>762</v>
      </c>
      <c r="S46" s="74" t="s">
        <v>67</v>
      </c>
      <c r="T46" s="76">
        <v>1982.75</v>
      </c>
      <c r="U46" s="74" t="s">
        <v>66</v>
      </c>
      <c r="V46" s="124">
        <v>0</v>
      </c>
      <c r="W46" s="64" t="s">
        <v>38</v>
      </c>
      <c r="X46" s="54">
        <f t="shared" si="7"/>
        <v>1982.75</v>
      </c>
      <c r="Y46" s="72"/>
      <c r="Z46" s="71"/>
      <c r="AA46" s="71"/>
      <c r="AB46" s="71"/>
      <c r="AC46" s="71"/>
      <c r="AD46" s="71"/>
      <c r="AE46" s="71"/>
      <c r="AF46" s="71"/>
      <c r="AG46" s="71"/>
      <c r="AH46" s="71"/>
      <c r="AI46" s="71"/>
    </row>
    <row r="47" spans="1:35" ht="157.5" x14ac:dyDescent="0.4">
      <c r="A47" s="150"/>
      <c r="B47" s="143"/>
      <c r="C47" s="143"/>
      <c r="D47" s="142"/>
      <c r="E47" s="143"/>
      <c r="F47" s="132"/>
      <c r="G47" s="138"/>
      <c r="H47" s="165"/>
      <c r="I47" s="119" t="s">
        <v>149</v>
      </c>
      <c r="J47" s="51" t="s">
        <v>763</v>
      </c>
      <c r="K47" s="50"/>
      <c r="L47" s="52"/>
      <c r="M47" s="68" t="s">
        <v>36</v>
      </c>
      <c r="N47" s="51" t="s">
        <v>764</v>
      </c>
      <c r="O47" s="50"/>
      <c r="P47" s="52"/>
      <c r="Q47" s="68" t="s">
        <v>36</v>
      </c>
      <c r="R47" s="51" t="s">
        <v>765</v>
      </c>
      <c r="S47" s="74" t="s">
        <v>67</v>
      </c>
      <c r="T47" s="76">
        <v>60.32</v>
      </c>
      <c r="U47" s="74" t="s">
        <v>66</v>
      </c>
      <c r="V47" s="124">
        <v>0</v>
      </c>
      <c r="W47" s="64" t="s">
        <v>38</v>
      </c>
      <c r="X47" s="54">
        <f t="shared" si="7"/>
        <v>60.32</v>
      </c>
      <c r="Y47" s="72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210" x14ac:dyDescent="0.4">
      <c r="A48" s="150"/>
      <c r="B48" s="143"/>
      <c r="C48" s="143"/>
      <c r="D48" s="142"/>
      <c r="E48" s="143"/>
      <c r="F48" s="142" t="s">
        <v>383</v>
      </c>
      <c r="G48" s="150"/>
      <c r="H48" s="168"/>
      <c r="I48" s="119" t="s">
        <v>31</v>
      </c>
      <c r="J48" s="51" t="s">
        <v>375</v>
      </c>
      <c r="K48" s="50"/>
      <c r="L48" s="52"/>
      <c r="M48" s="125" t="s">
        <v>47</v>
      </c>
      <c r="N48" s="51" t="s">
        <v>376</v>
      </c>
      <c r="O48" s="50"/>
      <c r="P48" s="52"/>
      <c r="Q48" s="125" t="s">
        <v>47</v>
      </c>
      <c r="R48" s="51" t="s">
        <v>378</v>
      </c>
      <c r="S48" s="74" t="s">
        <v>68</v>
      </c>
      <c r="T48" s="76">
        <v>0</v>
      </c>
      <c r="U48" s="74" t="s">
        <v>68</v>
      </c>
      <c r="V48" s="124">
        <v>0</v>
      </c>
      <c r="W48" s="64" t="s">
        <v>38</v>
      </c>
      <c r="X48" s="54">
        <f t="shared" ref="X48" si="8">+T48+V48</f>
        <v>0</v>
      </c>
      <c r="Y48" s="72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78.75" x14ac:dyDescent="0.4">
      <c r="A49" s="150"/>
      <c r="B49" s="143"/>
      <c r="C49" s="143"/>
      <c r="D49" s="142"/>
      <c r="E49" s="143"/>
      <c r="F49" s="142"/>
      <c r="G49" s="150"/>
      <c r="H49" s="168"/>
      <c r="I49" s="119" t="s">
        <v>46</v>
      </c>
      <c r="J49" s="51" t="s">
        <v>377</v>
      </c>
      <c r="K49" s="50"/>
      <c r="L49" s="52"/>
      <c r="M49" s="125" t="s">
        <v>47</v>
      </c>
      <c r="N49" s="51" t="s">
        <v>379</v>
      </c>
      <c r="O49" s="50"/>
      <c r="P49" s="52"/>
      <c r="Q49" s="125" t="s">
        <v>47</v>
      </c>
      <c r="R49" s="51" t="s">
        <v>380</v>
      </c>
      <c r="S49" s="74" t="s">
        <v>68</v>
      </c>
      <c r="T49" s="76">
        <v>0</v>
      </c>
      <c r="U49" s="74" t="s">
        <v>68</v>
      </c>
      <c r="V49" s="124">
        <v>0</v>
      </c>
      <c r="W49" s="64" t="s">
        <v>38</v>
      </c>
      <c r="X49" s="54">
        <f t="shared" ref="X49" si="9">+T49+V49</f>
        <v>0</v>
      </c>
      <c r="Y49" s="72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48" customHeight="1" x14ac:dyDescent="0.4">
      <c r="A50" s="150"/>
      <c r="B50" s="143"/>
      <c r="C50" s="143"/>
      <c r="D50" s="142"/>
      <c r="E50" s="143"/>
      <c r="F50" s="142"/>
      <c r="G50" s="150"/>
      <c r="H50" s="168"/>
      <c r="I50" s="119" t="s">
        <v>48</v>
      </c>
      <c r="J50" s="51" t="s">
        <v>381</v>
      </c>
      <c r="K50" s="50"/>
      <c r="L50" s="52"/>
      <c r="M50" s="125" t="s">
        <v>47</v>
      </c>
      <c r="N50" s="51" t="s">
        <v>382</v>
      </c>
      <c r="O50" s="50"/>
      <c r="P50" s="52"/>
      <c r="Q50" s="125" t="s">
        <v>47</v>
      </c>
      <c r="R50" s="51" t="s">
        <v>380</v>
      </c>
      <c r="S50" s="74" t="s">
        <v>68</v>
      </c>
      <c r="T50" s="76">
        <v>0</v>
      </c>
      <c r="U50" s="74" t="s">
        <v>68</v>
      </c>
      <c r="V50" s="124">
        <v>0</v>
      </c>
      <c r="W50" s="64" t="s">
        <v>38</v>
      </c>
      <c r="X50" s="54">
        <f t="shared" ref="X50" si="10">+T50+V50</f>
        <v>0</v>
      </c>
      <c r="Y50" s="72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105" x14ac:dyDescent="0.4">
      <c r="A51" s="150"/>
      <c r="B51" s="143"/>
      <c r="C51" s="143">
        <v>111</v>
      </c>
      <c r="D51" s="142" t="s">
        <v>423</v>
      </c>
      <c r="E51" s="143" t="s">
        <v>60</v>
      </c>
      <c r="F51" s="118"/>
      <c r="G51" s="119"/>
      <c r="H51" s="121"/>
      <c r="I51" s="119" t="s">
        <v>31</v>
      </c>
      <c r="J51" s="51" t="s">
        <v>424</v>
      </c>
      <c r="K51" s="50"/>
      <c r="L51" s="52"/>
      <c r="M51" s="120" t="s">
        <v>36</v>
      </c>
      <c r="N51" s="51" t="s">
        <v>425</v>
      </c>
      <c r="O51" s="50"/>
      <c r="P51" s="52"/>
      <c r="Q51" s="120" t="s">
        <v>36</v>
      </c>
      <c r="R51" s="51" t="s">
        <v>426</v>
      </c>
      <c r="S51" s="74" t="s">
        <v>68</v>
      </c>
      <c r="T51" s="76">
        <v>0</v>
      </c>
      <c r="U51" s="74" t="s">
        <v>68</v>
      </c>
      <c r="V51" s="124">
        <v>0</v>
      </c>
      <c r="W51" s="64" t="s">
        <v>38</v>
      </c>
      <c r="X51" s="54">
        <f t="shared" ref="X51" si="11">+T51+V51</f>
        <v>0</v>
      </c>
      <c r="Y51" s="72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131.25" x14ac:dyDescent="0.4">
      <c r="A52" s="150"/>
      <c r="B52" s="143"/>
      <c r="C52" s="143"/>
      <c r="D52" s="142"/>
      <c r="E52" s="143"/>
      <c r="F52" s="118"/>
      <c r="G52" s="119"/>
      <c r="H52" s="121"/>
      <c r="I52" s="119" t="s">
        <v>46</v>
      </c>
      <c r="J52" s="51" t="s">
        <v>427</v>
      </c>
      <c r="K52" s="50"/>
      <c r="L52" s="52"/>
      <c r="M52" s="120" t="s">
        <v>36</v>
      </c>
      <c r="N52" s="51" t="s">
        <v>428</v>
      </c>
      <c r="O52" s="50"/>
      <c r="P52" s="52"/>
      <c r="Q52" s="120" t="s">
        <v>36</v>
      </c>
      <c r="R52" s="51" t="s">
        <v>429</v>
      </c>
      <c r="S52" s="74" t="s">
        <v>68</v>
      </c>
      <c r="T52" s="76">
        <v>0</v>
      </c>
      <c r="U52" s="74" t="s">
        <v>68</v>
      </c>
      <c r="V52" s="124">
        <v>0</v>
      </c>
      <c r="W52" s="64" t="s">
        <v>38</v>
      </c>
      <c r="X52" s="54">
        <f t="shared" ref="X52:X62" si="12">+T52+V52</f>
        <v>0</v>
      </c>
      <c r="Y52" s="72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78.75" x14ac:dyDescent="0.4">
      <c r="A53" s="150"/>
      <c r="B53" s="143"/>
      <c r="C53" s="143">
        <v>115</v>
      </c>
      <c r="D53" s="142" t="s">
        <v>441</v>
      </c>
      <c r="E53" s="143" t="s">
        <v>60</v>
      </c>
      <c r="F53" s="118"/>
      <c r="G53" s="119"/>
      <c r="H53" s="121"/>
      <c r="I53" s="119" t="s">
        <v>31</v>
      </c>
      <c r="J53" s="51" t="s">
        <v>477</v>
      </c>
      <c r="K53" s="50"/>
      <c r="L53" s="52"/>
      <c r="M53" s="120" t="s">
        <v>36</v>
      </c>
      <c r="N53" s="51" t="s">
        <v>478</v>
      </c>
      <c r="O53" s="50"/>
      <c r="P53" s="52"/>
      <c r="Q53" s="120" t="s">
        <v>36</v>
      </c>
      <c r="R53" s="51" t="s">
        <v>479</v>
      </c>
      <c r="S53" s="74" t="s">
        <v>68</v>
      </c>
      <c r="T53" s="76">
        <v>0</v>
      </c>
      <c r="U53" s="74" t="s">
        <v>68</v>
      </c>
      <c r="V53" s="124">
        <v>0</v>
      </c>
      <c r="W53" s="64" t="s">
        <v>38</v>
      </c>
      <c r="X53" s="54">
        <f t="shared" si="12"/>
        <v>0</v>
      </c>
      <c r="Y53" s="72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105" x14ac:dyDescent="0.4">
      <c r="A54" s="150"/>
      <c r="B54" s="143"/>
      <c r="C54" s="143"/>
      <c r="D54" s="142"/>
      <c r="E54" s="143"/>
      <c r="F54" s="118"/>
      <c r="G54" s="119"/>
      <c r="H54" s="121"/>
      <c r="I54" s="119" t="s">
        <v>46</v>
      </c>
      <c r="J54" s="51" t="s">
        <v>442</v>
      </c>
      <c r="K54" s="50"/>
      <c r="L54" s="52"/>
      <c r="M54" s="120" t="s">
        <v>36</v>
      </c>
      <c r="N54" s="51" t="s">
        <v>476</v>
      </c>
      <c r="O54" s="50"/>
      <c r="P54" s="52"/>
      <c r="Q54" s="120" t="s">
        <v>36</v>
      </c>
      <c r="R54" s="51" t="s">
        <v>443</v>
      </c>
      <c r="S54" s="74" t="s">
        <v>68</v>
      </c>
      <c r="T54" s="76">
        <v>0</v>
      </c>
      <c r="U54" s="74" t="s">
        <v>68</v>
      </c>
      <c r="V54" s="124">
        <v>0</v>
      </c>
      <c r="W54" s="64" t="s">
        <v>38</v>
      </c>
      <c r="X54" s="54">
        <f t="shared" si="12"/>
        <v>0</v>
      </c>
      <c r="Y54" s="72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131.25" x14ac:dyDescent="0.4">
      <c r="A55" s="150"/>
      <c r="B55" s="143"/>
      <c r="C55" s="143"/>
      <c r="D55" s="142"/>
      <c r="E55" s="143"/>
      <c r="F55" s="118"/>
      <c r="G55" s="119"/>
      <c r="H55" s="121"/>
      <c r="I55" s="119" t="s">
        <v>48</v>
      </c>
      <c r="J55" s="51" t="s">
        <v>444</v>
      </c>
      <c r="K55" s="50"/>
      <c r="L55" s="52"/>
      <c r="M55" s="120" t="s">
        <v>36</v>
      </c>
      <c r="N55" s="51" t="s">
        <v>445</v>
      </c>
      <c r="O55" s="50"/>
      <c r="P55" s="52"/>
      <c r="Q55" s="120" t="s">
        <v>36</v>
      </c>
      <c r="R55" s="51" t="s">
        <v>446</v>
      </c>
      <c r="S55" s="74" t="s">
        <v>68</v>
      </c>
      <c r="T55" s="76">
        <v>0</v>
      </c>
      <c r="U55" s="74" t="s">
        <v>68</v>
      </c>
      <c r="V55" s="124">
        <v>0</v>
      </c>
      <c r="W55" s="64" t="s">
        <v>38</v>
      </c>
      <c r="X55" s="54">
        <f t="shared" si="12"/>
        <v>0</v>
      </c>
      <c r="Y55" s="72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183.75" x14ac:dyDescent="0.4">
      <c r="A56" s="150"/>
      <c r="B56" s="143"/>
      <c r="C56" s="143"/>
      <c r="D56" s="142"/>
      <c r="E56" s="143"/>
      <c r="F56" s="118"/>
      <c r="G56" s="119"/>
      <c r="H56" s="121"/>
      <c r="I56" s="119" t="s">
        <v>54</v>
      </c>
      <c r="J56" s="51" t="s">
        <v>447</v>
      </c>
      <c r="K56" s="50"/>
      <c r="L56" s="52"/>
      <c r="M56" s="120" t="s">
        <v>36</v>
      </c>
      <c r="N56" s="51" t="s">
        <v>449</v>
      </c>
      <c r="O56" s="50"/>
      <c r="P56" s="52"/>
      <c r="Q56" s="120" t="s">
        <v>36</v>
      </c>
      <c r="R56" s="51" t="s">
        <v>448</v>
      </c>
      <c r="S56" s="74" t="s">
        <v>68</v>
      </c>
      <c r="T56" s="76">
        <v>0</v>
      </c>
      <c r="U56" s="74" t="s">
        <v>68</v>
      </c>
      <c r="V56" s="124">
        <v>0</v>
      </c>
      <c r="W56" s="64" t="s">
        <v>38</v>
      </c>
      <c r="X56" s="54">
        <f t="shared" si="12"/>
        <v>0</v>
      </c>
      <c r="Y56" s="72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105" x14ac:dyDescent="0.4">
      <c r="A57" s="150"/>
      <c r="B57" s="143"/>
      <c r="C57" s="143"/>
      <c r="D57" s="142"/>
      <c r="E57" s="143"/>
      <c r="F57" s="118"/>
      <c r="G57" s="119"/>
      <c r="H57" s="121"/>
      <c r="I57" s="119" t="s">
        <v>74</v>
      </c>
      <c r="J57" s="51" t="s">
        <v>450</v>
      </c>
      <c r="K57" s="50"/>
      <c r="L57" s="52"/>
      <c r="M57" s="120" t="s">
        <v>36</v>
      </c>
      <c r="N57" s="51" t="s">
        <v>451</v>
      </c>
      <c r="O57" s="50"/>
      <c r="P57" s="52"/>
      <c r="Q57" s="120" t="s">
        <v>36</v>
      </c>
      <c r="R57" s="51" t="s">
        <v>452</v>
      </c>
      <c r="S57" s="74" t="s">
        <v>68</v>
      </c>
      <c r="T57" s="76">
        <v>0</v>
      </c>
      <c r="U57" s="74" t="s">
        <v>68</v>
      </c>
      <c r="V57" s="124">
        <v>0</v>
      </c>
      <c r="W57" s="64" t="s">
        <v>38</v>
      </c>
      <c r="X57" s="54">
        <f t="shared" si="12"/>
        <v>0</v>
      </c>
      <c r="Y57" s="72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105" x14ac:dyDescent="0.4">
      <c r="A58" s="150"/>
      <c r="B58" s="143"/>
      <c r="C58" s="143"/>
      <c r="D58" s="142"/>
      <c r="E58" s="143"/>
      <c r="F58" s="118"/>
      <c r="G58" s="119"/>
      <c r="H58" s="121"/>
      <c r="I58" s="119" t="s">
        <v>114</v>
      </c>
      <c r="J58" s="51" t="s">
        <v>453</v>
      </c>
      <c r="K58" s="50"/>
      <c r="L58" s="52"/>
      <c r="M58" s="120" t="s">
        <v>36</v>
      </c>
      <c r="N58" s="51" t="s">
        <v>454</v>
      </c>
      <c r="O58" s="50"/>
      <c r="P58" s="52"/>
      <c r="Q58" s="120" t="s">
        <v>36</v>
      </c>
      <c r="R58" s="51" t="s">
        <v>455</v>
      </c>
      <c r="S58" s="74" t="s">
        <v>68</v>
      </c>
      <c r="T58" s="76">
        <v>0</v>
      </c>
      <c r="U58" s="74" t="s">
        <v>68</v>
      </c>
      <c r="V58" s="124">
        <v>0</v>
      </c>
      <c r="W58" s="64" t="s">
        <v>38</v>
      </c>
      <c r="X58" s="54">
        <f t="shared" si="12"/>
        <v>0</v>
      </c>
      <c r="Y58" s="72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10" x14ac:dyDescent="0.4">
      <c r="A59" s="150"/>
      <c r="B59" s="143"/>
      <c r="C59" s="143"/>
      <c r="D59" s="142"/>
      <c r="E59" s="143"/>
      <c r="F59" s="118"/>
      <c r="G59" s="119"/>
      <c r="H59" s="121"/>
      <c r="I59" s="119" t="s">
        <v>149</v>
      </c>
      <c r="J59" s="51" t="s">
        <v>456</v>
      </c>
      <c r="K59" s="50"/>
      <c r="L59" s="52"/>
      <c r="M59" s="120" t="s">
        <v>36</v>
      </c>
      <c r="N59" s="51" t="s">
        <v>457</v>
      </c>
      <c r="O59" s="50"/>
      <c r="P59" s="52"/>
      <c r="Q59" s="120" t="s">
        <v>36</v>
      </c>
      <c r="R59" s="51" t="s">
        <v>458</v>
      </c>
      <c r="S59" s="74" t="s">
        <v>68</v>
      </c>
      <c r="T59" s="76">
        <v>0</v>
      </c>
      <c r="U59" s="74" t="s">
        <v>68</v>
      </c>
      <c r="V59" s="124">
        <v>0</v>
      </c>
      <c r="W59" s="64" t="s">
        <v>38</v>
      </c>
      <c r="X59" s="54">
        <f t="shared" si="12"/>
        <v>0</v>
      </c>
      <c r="Y59" s="72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131.25" x14ac:dyDescent="0.4">
      <c r="A60" s="150"/>
      <c r="B60" s="143"/>
      <c r="C60" s="143"/>
      <c r="D60" s="142"/>
      <c r="E60" s="143"/>
      <c r="F60" s="118"/>
      <c r="G60" s="119"/>
      <c r="H60" s="121"/>
      <c r="I60" s="119" t="s">
        <v>153</v>
      </c>
      <c r="J60" s="51" t="s">
        <v>459</v>
      </c>
      <c r="K60" s="50"/>
      <c r="L60" s="52"/>
      <c r="M60" s="120" t="s">
        <v>36</v>
      </c>
      <c r="N60" s="51" t="s">
        <v>460</v>
      </c>
      <c r="O60" s="50"/>
      <c r="P60" s="52"/>
      <c r="Q60" s="120" t="s">
        <v>36</v>
      </c>
      <c r="R60" s="51" t="s">
        <v>463</v>
      </c>
      <c r="S60" s="74" t="s">
        <v>68</v>
      </c>
      <c r="T60" s="76">
        <v>0</v>
      </c>
      <c r="U60" s="74" t="s">
        <v>68</v>
      </c>
      <c r="V60" s="124">
        <v>0</v>
      </c>
      <c r="W60" s="64" t="s">
        <v>38</v>
      </c>
      <c r="X60" s="54">
        <f t="shared" si="12"/>
        <v>0</v>
      </c>
      <c r="Y60" s="72"/>
      <c r="Z60" s="71"/>
      <c r="AA60" s="71"/>
      <c r="AB60" s="71"/>
      <c r="AC60" s="71"/>
      <c r="AD60" s="71"/>
      <c r="AE60" s="71"/>
      <c r="AF60" s="71"/>
      <c r="AG60" s="71"/>
      <c r="AH60" s="71"/>
      <c r="AI60" s="71"/>
    </row>
    <row r="61" spans="1:35" ht="131.25" x14ac:dyDescent="0.4">
      <c r="A61" s="150"/>
      <c r="B61" s="143"/>
      <c r="C61" s="143"/>
      <c r="D61" s="142"/>
      <c r="E61" s="143"/>
      <c r="F61" s="118"/>
      <c r="G61" s="119"/>
      <c r="H61" s="121"/>
      <c r="I61" s="119" t="s">
        <v>156</v>
      </c>
      <c r="J61" s="51" t="s">
        <v>461</v>
      </c>
      <c r="K61" s="50"/>
      <c r="L61" s="52"/>
      <c r="M61" s="120" t="s">
        <v>36</v>
      </c>
      <c r="N61" s="51" t="s">
        <v>464</v>
      </c>
      <c r="O61" s="50"/>
      <c r="P61" s="52"/>
      <c r="Q61" s="120" t="s">
        <v>36</v>
      </c>
      <c r="R61" s="51" t="s">
        <v>462</v>
      </c>
      <c r="S61" s="74" t="s">
        <v>68</v>
      </c>
      <c r="T61" s="76">
        <v>0</v>
      </c>
      <c r="U61" s="74" t="s">
        <v>68</v>
      </c>
      <c r="V61" s="124">
        <v>0</v>
      </c>
      <c r="W61" s="64" t="s">
        <v>38</v>
      </c>
      <c r="X61" s="54">
        <f t="shared" si="12"/>
        <v>0</v>
      </c>
      <c r="Y61" s="72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131.25" x14ac:dyDescent="0.4">
      <c r="A62" s="150"/>
      <c r="B62" s="143"/>
      <c r="C62" s="143"/>
      <c r="D62" s="142"/>
      <c r="E62" s="143"/>
      <c r="F62" s="118"/>
      <c r="G62" s="119"/>
      <c r="H62" s="121"/>
      <c r="I62" s="119" t="s">
        <v>190</v>
      </c>
      <c r="J62" s="51" t="s">
        <v>465</v>
      </c>
      <c r="K62" s="50"/>
      <c r="L62" s="52"/>
      <c r="M62" s="120" t="s">
        <v>36</v>
      </c>
      <c r="N62" s="51" t="s">
        <v>467</v>
      </c>
      <c r="O62" s="50"/>
      <c r="P62" s="52"/>
      <c r="Q62" s="120" t="s">
        <v>36</v>
      </c>
      <c r="R62" s="51" t="s">
        <v>466</v>
      </c>
      <c r="S62" s="74" t="s">
        <v>68</v>
      </c>
      <c r="T62" s="76">
        <v>0</v>
      </c>
      <c r="U62" s="74" t="s">
        <v>68</v>
      </c>
      <c r="V62" s="124">
        <v>0</v>
      </c>
      <c r="W62" s="64" t="s">
        <v>38</v>
      </c>
      <c r="X62" s="54">
        <f t="shared" si="12"/>
        <v>0</v>
      </c>
      <c r="Y62" s="72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167.25" customHeight="1" x14ac:dyDescent="0.4">
      <c r="A63" s="150"/>
      <c r="B63" s="143"/>
      <c r="C63" s="143"/>
      <c r="D63" s="142"/>
      <c r="E63" s="143"/>
      <c r="F63" s="118"/>
      <c r="G63" s="119"/>
      <c r="H63" s="168"/>
      <c r="I63" s="119" t="s">
        <v>31</v>
      </c>
      <c r="J63" s="51" t="s">
        <v>740</v>
      </c>
      <c r="K63" s="50"/>
      <c r="L63" s="52"/>
      <c r="M63" s="120" t="s">
        <v>36</v>
      </c>
      <c r="N63" s="51" t="s">
        <v>741</v>
      </c>
      <c r="O63" s="50"/>
      <c r="P63" s="52"/>
      <c r="Q63" s="120" t="s">
        <v>36</v>
      </c>
      <c r="R63" s="51" t="s">
        <v>742</v>
      </c>
      <c r="S63" s="74" t="s">
        <v>68</v>
      </c>
      <c r="T63" s="76">
        <v>50881.5</v>
      </c>
      <c r="U63" s="74" t="s">
        <v>68</v>
      </c>
      <c r="V63" s="76">
        <v>50881.5</v>
      </c>
      <c r="W63" s="64" t="s">
        <v>38</v>
      </c>
      <c r="X63" s="54">
        <f t="shared" ref="X63:X64" si="13">+T63+V63</f>
        <v>101763</v>
      </c>
      <c r="Y63" s="72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140.25" customHeight="1" x14ac:dyDescent="0.4">
      <c r="A64" s="150"/>
      <c r="B64" s="143"/>
      <c r="C64" s="143"/>
      <c r="D64" s="142"/>
      <c r="E64" s="143"/>
      <c r="F64" s="118"/>
      <c r="G64" s="119"/>
      <c r="H64" s="168"/>
      <c r="I64" s="119" t="s">
        <v>46</v>
      </c>
      <c r="J64" s="51" t="s">
        <v>743</v>
      </c>
      <c r="K64" s="50"/>
      <c r="L64" s="52"/>
      <c r="M64" s="120" t="s">
        <v>36</v>
      </c>
      <c r="N64" s="51" t="s">
        <v>744</v>
      </c>
      <c r="O64" s="50"/>
      <c r="P64" s="52"/>
      <c r="Q64" s="120" t="s">
        <v>36</v>
      </c>
      <c r="R64" s="51" t="s">
        <v>742</v>
      </c>
      <c r="S64" s="74" t="s">
        <v>68</v>
      </c>
      <c r="T64" s="76">
        <v>69500</v>
      </c>
      <c r="U64" s="74" t="s">
        <v>68</v>
      </c>
      <c r="V64" s="76">
        <f>69500+203096.78</f>
        <v>272596.78000000003</v>
      </c>
      <c r="W64" s="64" t="s">
        <v>38</v>
      </c>
      <c r="X64" s="54">
        <f t="shared" si="13"/>
        <v>342096.78</v>
      </c>
      <c r="Y64" s="72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6" ht="143.25" customHeight="1" x14ac:dyDescent="0.4">
      <c r="A65" s="150"/>
      <c r="B65" s="151" t="s">
        <v>69</v>
      </c>
      <c r="C65" s="166">
        <v>113</v>
      </c>
      <c r="D65" s="142" t="s">
        <v>70</v>
      </c>
      <c r="E65" s="166" t="s">
        <v>33</v>
      </c>
      <c r="F65" s="151" t="s">
        <v>71</v>
      </c>
      <c r="G65" s="166" t="s">
        <v>31</v>
      </c>
      <c r="H65" s="151" t="s">
        <v>287</v>
      </c>
      <c r="I65" s="119" t="s">
        <v>31</v>
      </c>
      <c r="J65" s="51" t="s">
        <v>72</v>
      </c>
      <c r="K65" s="150" t="s">
        <v>31</v>
      </c>
      <c r="L65" s="142" t="s">
        <v>288</v>
      </c>
      <c r="M65" s="119" t="s">
        <v>31</v>
      </c>
      <c r="N65" s="51" t="s">
        <v>406</v>
      </c>
      <c r="O65" s="150" t="s">
        <v>31</v>
      </c>
      <c r="P65" s="162" t="s">
        <v>289</v>
      </c>
      <c r="Q65" s="120" t="s">
        <v>36</v>
      </c>
      <c r="R65" s="51" t="s">
        <v>407</v>
      </c>
      <c r="S65" s="74" t="s">
        <v>136</v>
      </c>
      <c r="T65" s="64">
        <v>0</v>
      </c>
      <c r="U65" s="50" t="s">
        <v>137</v>
      </c>
      <c r="V65" s="64">
        <v>0</v>
      </c>
      <c r="W65" s="64" t="s">
        <v>38</v>
      </c>
      <c r="X65" s="54">
        <f t="shared" si="0"/>
        <v>0</v>
      </c>
      <c r="Y65" s="72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6" spans="1:36" ht="131.25" customHeight="1" x14ac:dyDescent="0.4">
      <c r="A66" s="150"/>
      <c r="B66" s="151"/>
      <c r="C66" s="166"/>
      <c r="D66" s="142"/>
      <c r="E66" s="166"/>
      <c r="F66" s="151"/>
      <c r="G66" s="166"/>
      <c r="H66" s="151"/>
      <c r="I66" s="119" t="s">
        <v>46</v>
      </c>
      <c r="J66" s="51" t="s">
        <v>275</v>
      </c>
      <c r="K66" s="150"/>
      <c r="L66" s="142"/>
      <c r="M66" s="119" t="s">
        <v>46</v>
      </c>
      <c r="N66" s="51" t="s">
        <v>276</v>
      </c>
      <c r="O66" s="150"/>
      <c r="P66" s="162"/>
      <c r="Q66" s="120" t="s">
        <v>36</v>
      </c>
      <c r="R66" s="51" t="s">
        <v>564</v>
      </c>
      <c r="S66" s="74" t="s">
        <v>66</v>
      </c>
      <c r="T66" s="64">
        <v>15000</v>
      </c>
      <c r="U66" s="50" t="s">
        <v>67</v>
      </c>
      <c r="V66" s="64">
        <v>0</v>
      </c>
      <c r="W66" s="64" t="s">
        <v>38</v>
      </c>
      <c r="X66" s="54">
        <f t="shared" si="0"/>
        <v>15000</v>
      </c>
      <c r="Y66" s="72"/>
      <c r="Z66" s="71"/>
      <c r="AA66" s="71"/>
      <c r="AB66" s="71"/>
      <c r="AC66" s="71"/>
      <c r="AD66" s="71"/>
      <c r="AE66" s="71"/>
      <c r="AF66" s="71"/>
      <c r="AG66" s="71"/>
      <c r="AH66" s="71"/>
      <c r="AI66" s="71"/>
    </row>
    <row r="67" spans="1:36" ht="117" customHeight="1" x14ac:dyDescent="0.4">
      <c r="A67" s="150"/>
      <c r="B67" s="151"/>
      <c r="C67" s="166"/>
      <c r="D67" s="142"/>
      <c r="E67" s="166"/>
      <c r="F67" s="151"/>
      <c r="G67" s="166"/>
      <c r="H67" s="151"/>
      <c r="I67" s="119" t="s">
        <v>48</v>
      </c>
      <c r="J67" s="51" t="s">
        <v>73</v>
      </c>
      <c r="K67" s="150"/>
      <c r="L67" s="142"/>
      <c r="M67" s="119" t="s">
        <v>48</v>
      </c>
      <c r="N67" s="51" t="s">
        <v>409</v>
      </c>
      <c r="O67" s="150"/>
      <c r="P67" s="162"/>
      <c r="Q67" s="120" t="s">
        <v>36</v>
      </c>
      <c r="R67" s="51" t="s">
        <v>410</v>
      </c>
      <c r="S67" s="74" t="s">
        <v>68</v>
      </c>
      <c r="T67" s="76">
        <v>5000</v>
      </c>
      <c r="U67" s="74" t="s">
        <v>68</v>
      </c>
      <c r="V67" s="76">
        <v>5000</v>
      </c>
      <c r="W67" s="64" t="s">
        <v>38</v>
      </c>
      <c r="X67" s="54">
        <f t="shared" si="0"/>
        <v>10000</v>
      </c>
      <c r="Y67" s="72"/>
      <c r="Z67" s="71"/>
      <c r="AA67" s="71"/>
      <c r="AB67" s="71"/>
      <c r="AC67" s="71"/>
      <c r="AD67" s="71"/>
      <c r="AE67" s="71"/>
      <c r="AF67" s="71"/>
      <c r="AG67" s="71"/>
      <c r="AH67" s="71"/>
      <c r="AI67" s="71"/>
    </row>
    <row r="68" spans="1:36" s="36" customFormat="1" ht="105" x14ac:dyDescent="0.4">
      <c r="A68" s="150"/>
      <c r="B68" s="151"/>
      <c r="C68" s="166"/>
      <c r="D68" s="142"/>
      <c r="E68" s="166"/>
      <c r="F68" s="58"/>
      <c r="G68" s="166"/>
      <c r="H68" s="58"/>
      <c r="I68" s="119" t="s">
        <v>31</v>
      </c>
      <c r="J68" s="51" t="s">
        <v>291</v>
      </c>
      <c r="K68" s="50"/>
      <c r="L68" s="51"/>
      <c r="M68" s="119" t="s">
        <v>46</v>
      </c>
      <c r="N68" s="51" t="s">
        <v>411</v>
      </c>
      <c r="O68" s="50"/>
      <c r="P68" s="52"/>
      <c r="Q68" s="120" t="s">
        <v>36</v>
      </c>
      <c r="R68" s="51" t="s">
        <v>412</v>
      </c>
      <c r="S68" s="74" t="s">
        <v>68</v>
      </c>
      <c r="T68" s="76">
        <v>1000</v>
      </c>
      <c r="U68" s="74" t="s">
        <v>68</v>
      </c>
      <c r="V68" s="64">
        <f>1000+1000</f>
        <v>2000</v>
      </c>
      <c r="W68" s="64" t="s">
        <v>38</v>
      </c>
      <c r="X68" s="54">
        <f t="shared" si="0"/>
        <v>3000</v>
      </c>
      <c r="Y68" s="72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37"/>
    </row>
    <row r="69" spans="1:36" ht="157.5" x14ac:dyDescent="0.4">
      <c r="A69" s="150"/>
      <c r="B69" s="151"/>
      <c r="C69" s="166"/>
      <c r="D69" s="142"/>
      <c r="E69" s="166"/>
      <c r="F69" s="151" t="s">
        <v>565</v>
      </c>
      <c r="G69" s="166" t="s">
        <v>46</v>
      </c>
      <c r="H69" s="151" t="s">
        <v>283</v>
      </c>
      <c r="I69" s="119" t="s">
        <v>31</v>
      </c>
      <c r="J69" s="51" t="s">
        <v>282</v>
      </c>
      <c r="K69" s="50"/>
      <c r="L69" s="118" t="s">
        <v>419</v>
      </c>
      <c r="M69" s="119" t="s">
        <v>31</v>
      </c>
      <c r="N69" s="50" t="s">
        <v>284</v>
      </c>
      <c r="O69" s="120" t="s">
        <v>36</v>
      </c>
      <c r="P69" s="162" t="s">
        <v>285</v>
      </c>
      <c r="Q69" s="120" t="s">
        <v>47</v>
      </c>
      <c r="R69" s="50" t="s">
        <v>286</v>
      </c>
      <c r="S69" s="74" t="s">
        <v>67</v>
      </c>
      <c r="T69" s="76">
        <v>0</v>
      </c>
      <c r="U69" s="74" t="s">
        <v>66</v>
      </c>
      <c r="V69" s="76">
        <v>0</v>
      </c>
      <c r="W69" s="64" t="s">
        <v>38</v>
      </c>
      <c r="X69" s="54">
        <f t="shared" si="0"/>
        <v>0</v>
      </c>
      <c r="Y69" s="179"/>
      <c r="Z69" s="71"/>
      <c r="AA69" s="71"/>
      <c r="AB69" s="71"/>
      <c r="AC69" s="71"/>
      <c r="AD69" s="71"/>
      <c r="AE69" s="71"/>
      <c r="AF69" s="71"/>
      <c r="AG69" s="71"/>
      <c r="AH69" s="71"/>
      <c r="AI69" s="71"/>
    </row>
    <row r="70" spans="1:36" ht="183.75" x14ac:dyDescent="0.4">
      <c r="A70" s="150"/>
      <c r="B70" s="151"/>
      <c r="C70" s="166"/>
      <c r="D70" s="142"/>
      <c r="E70" s="166"/>
      <c r="F70" s="151"/>
      <c r="G70" s="166"/>
      <c r="H70" s="151"/>
      <c r="I70" s="119" t="s">
        <v>46</v>
      </c>
      <c r="J70" s="51" t="s">
        <v>418</v>
      </c>
      <c r="K70" s="50"/>
      <c r="L70" s="118" t="s">
        <v>420</v>
      </c>
      <c r="M70" s="120" t="s">
        <v>36</v>
      </c>
      <c r="N70" s="50" t="s">
        <v>284</v>
      </c>
      <c r="O70" s="120" t="s">
        <v>36</v>
      </c>
      <c r="P70" s="162"/>
      <c r="Q70" s="120" t="s">
        <v>36</v>
      </c>
      <c r="R70" s="50" t="s">
        <v>286</v>
      </c>
      <c r="S70" s="74" t="s">
        <v>67</v>
      </c>
      <c r="T70" s="76">
        <v>0</v>
      </c>
      <c r="U70" s="74" t="s">
        <v>66</v>
      </c>
      <c r="V70" s="76">
        <v>0</v>
      </c>
      <c r="W70" s="64" t="s">
        <v>38</v>
      </c>
      <c r="X70" s="54">
        <f t="shared" ref="X70" si="14">+T70+V70</f>
        <v>0</v>
      </c>
      <c r="Y70" s="179"/>
      <c r="Z70" s="71"/>
      <c r="AA70" s="71"/>
      <c r="AB70" s="71"/>
      <c r="AC70" s="71"/>
      <c r="AD70" s="71"/>
      <c r="AE70" s="71"/>
      <c r="AF70" s="71"/>
      <c r="AG70" s="71"/>
      <c r="AH70" s="71"/>
      <c r="AI70" s="71"/>
    </row>
    <row r="71" spans="1:36" ht="160.5" customHeight="1" x14ac:dyDescent="0.4">
      <c r="A71" s="150"/>
      <c r="B71" s="151"/>
      <c r="C71" s="166"/>
      <c r="D71" s="142"/>
      <c r="E71" s="166"/>
      <c r="F71" s="58"/>
      <c r="G71" s="78"/>
      <c r="H71" s="78"/>
      <c r="I71" s="119" t="s">
        <v>31</v>
      </c>
      <c r="J71" s="51" t="s">
        <v>277</v>
      </c>
      <c r="K71" s="50"/>
      <c r="L71" s="52"/>
      <c r="M71" s="120" t="s">
        <v>36</v>
      </c>
      <c r="N71" s="51" t="s">
        <v>278</v>
      </c>
      <c r="O71" s="50"/>
      <c r="P71" s="52"/>
      <c r="Q71" s="120" t="s">
        <v>36</v>
      </c>
      <c r="R71" s="51" t="s">
        <v>566</v>
      </c>
      <c r="S71" s="79">
        <v>1</v>
      </c>
      <c r="T71" s="76">
        <v>8000</v>
      </c>
      <c r="U71" s="50" t="s">
        <v>67</v>
      </c>
      <c r="V71" s="64">
        <v>0</v>
      </c>
      <c r="W71" s="64" t="s">
        <v>38</v>
      </c>
      <c r="X71" s="54">
        <f t="shared" si="0"/>
        <v>8000</v>
      </c>
      <c r="Y71" s="72"/>
      <c r="Z71" s="71"/>
      <c r="AA71" s="71"/>
      <c r="AB71" s="71"/>
      <c r="AC71" s="71"/>
      <c r="AD71" s="71"/>
      <c r="AE71" s="71"/>
      <c r="AF71" s="71"/>
      <c r="AG71" s="71"/>
      <c r="AH71" s="71"/>
      <c r="AI71" s="71"/>
    </row>
    <row r="72" spans="1:36" ht="208.5" customHeight="1" x14ac:dyDescent="0.4">
      <c r="A72" s="150"/>
      <c r="B72" s="151"/>
      <c r="C72" s="166"/>
      <c r="D72" s="142"/>
      <c r="E72" s="166"/>
      <c r="F72" s="58"/>
      <c r="G72" s="80"/>
      <c r="H72" s="78"/>
      <c r="I72" s="119" t="s">
        <v>46</v>
      </c>
      <c r="J72" s="51" t="s">
        <v>75</v>
      </c>
      <c r="K72" s="50"/>
      <c r="L72" s="52"/>
      <c r="M72" s="120" t="s">
        <v>47</v>
      </c>
      <c r="N72" s="51" t="s">
        <v>76</v>
      </c>
      <c r="O72" s="50"/>
      <c r="P72" s="52"/>
      <c r="Q72" s="120" t="s">
        <v>47</v>
      </c>
      <c r="R72" s="51" t="s">
        <v>77</v>
      </c>
      <c r="S72" s="74" t="s">
        <v>67</v>
      </c>
      <c r="T72" s="76">
        <v>0</v>
      </c>
      <c r="U72" s="74" t="s">
        <v>66</v>
      </c>
      <c r="V72" s="64">
        <f>3000-1000</f>
        <v>2000</v>
      </c>
      <c r="W72" s="64" t="s">
        <v>38</v>
      </c>
      <c r="X72" s="54">
        <f t="shared" si="0"/>
        <v>2000</v>
      </c>
      <c r="Y72" s="72"/>
      <c r="Z72" s="71"/>
      <c r="AA72" s="71"/>
      <c r="AB72" s="71"/>
      <c r="AC72" s="71"/>
      <c r="AD72" s="71"/>
      <c r="AE72" s="71"/>
      <c r="AF72" s="71"/>
      <c r="AG72" s="71"/>
      <c r="AH72" s="71"/>
      <c r="AI72" s="71"/>
    </row>
    <row r="73" spans="1:36" ht="163.5" customHeight="1" x14ac:dyDescent="0.4">
      <c r="A73" s="150"/>
      <c r="B73" s="151"/>
      <c r="C73" s="166"/>
      <c r="D73" s="142"/>
      <c r="E73" s="166"/>
      <c r="F73" s="58"/>
      <c r="G73" s="80"/>
      <c r="H73" s="78"/>
      <c r="I73" s="119" t="s">
        <v>48</v>
      </c>
      <c r="J73" s="51" t="s">
        <v>279</v>
      </c>
      <c r="K73" s="50"/>
      <c r="L73" s="52"/>
      <c r="M73" s="120" t="s">
        <v>47</v>
      </c>
      <c r="N73" s="50" t="s">
        <v>408</v>
      </c>
      <c r="O73" s="50"/>
      <c r="P73" s="52"/>
      <c r="Q73" s="120" t="s">
        <v>47</v>
      </c>
      <c r="R73" s="50" t="s">
        <v>280</v>
      </c>
      <c r="S73" s="74" t="s">
        <v>66</v>
      </c>
      <c r="T73" s="64">
        <v>13000</v>
      </c>
      <c r="U73" s="50" t="s">
        <v>67</v>
      </c>
      <c r="V73" s="64">
        <v>0</v>
      </c>
      <c r="W73" s="64" t="s">
        <v>38</v>
      </c>
      <c r="X73" s="54">
        <f t="shared" si="0"/>
        <v>13000</v>
      </c>
      <c r="Y73" s="72"/>
      <c r="Z73" s="71"/>
      <c r="AA73" s="71"/>
      <c r="AB73" s="71"/>
      <c r="AC73" s="71"/>
      <c r="AD73" s="71"/>
      <c r="AE73" s="71"/>
      <c r="AF73" s="71"/>
      <c r="AG73" s="71"/>
      <c r="AH73" s="71"/>
      <c r="AI73" s="71"/>
    </row>
    <row r="74" spans="1:36" ht="222" customHeight="1" x14ac:dyDescent="0.4">
      <c r="A74" s="150"/>
      <c r="B74" s="151"/>
      <c r="C74" s="166"/>
      <c r="D74" s="142"/>
      <c r="E74" s="166"/>
      <c r="F74" s="58"/>
      <c r="G74" s="80"/>
      <c r="H74" s="78"/>
      <c r="I74" s="119" t="s">
        <v>54</v>
      </c>
      <c r="J74" s="51" t="s">
        <v>753</v>
      </c>
      <c r="K74" s="50"/>
      <c r="L74" s="52"/>
      <c r="M74" s="120" t="s">
        <v>47</v>
      </c>
      <c r="N74" s="50" t="s">
        <v>754</v>
      </c>
      <c r="O74" s="50"/>
      <c r="P74" s="52"/>
      <c r="Q74" s="120" t="s">
        <v>47</v>
      </c>
      <c r="R74" s="50" t="s">
        <v>755</v>
      </c>
      <c r="S74" s="74" t="s">
        <v>67</v>
      </c>
      <c r="T74" s="64">
        <v>0</v>
      </c>
      <c r="U74" s="74" t="s">
        <v>66</v>
      </c>
      <c r="V74" s="64">
        <v>149037.9</v>
      </c>
      <c r="W74" s="64" t="s">
        <v>38</v>
      </c>
      <c r="X74" s="54">
        <f t="shared" ref="X74" si="15">+T74+V74</f>
        <v>149037.9</v>
      </c>
      <c r="Y74" s="72"/>
      <c r="Z74" s="71"/>
      <c r="AA74" s="71"/>
      <c r="AB74" s="71"/>
      <c r="AC74" s="71"/>
      <c r="AD74" s="71"/>
      <c r="AE74" s="71"/>
      <c r="AF74" s="71"/>
      <c r="AG74" s="71"/>
      <c r="AH74" s="71"/>
      <c r="AI74" s="71"/>
    </row>
    <row r="75" spans="1:36" ht="131.25" x14ac:dyDescent="0.4">
      <c r="A75" s="150"/>
      <c r="B75" s="151"/>
      <c r="C75" s="166"/>
      <c r="D75" s="142"/>
      <c r="E75" s="166"/>
      <c r="F75" s="58"/>
      <c r="G75" s="80"/>
      <c r="H75" s="78"/>
      <c r="I75" s="119" t="s">
        <v>74</v>
      </c>
      <c r="J75" s="51" t="s">
        <v>413</v>
      </c>
      <c r="K75" s="50"/>
      <c r="L75" s="52"/>
      <c r="M75" s="120" t="s">
        <v>36</v>
      </c>
      <c r="N75" s="50" t="s">
        <v>414</v>
      </c>
      <c r="O75" s="50"/>
      <c r="P75" s="52"/>
      <c r="Q75" s="120" t="s">
        <v>36</v>
      </c>
      <c r="R75" s="50" t="s">
        <v>281</v>
      </c>
      <c r="S75" s="74" t="s">
        <v>68</v>
      </c>
      <c r="T75" s="76">
        <v>750</v>
      </c>
      <c r="U75" s="74" t="s">
        <v>68</v>
      </c>
      <c r="V75" s="76">
        <v>750</v>
      </c>
      <c r="W75" s="64" t="s">
        <v>38</v>
      </c>
      <c r="X75" s="54">
        <f t="shared" si="0"/>
        <v>1500</v>
      </c>
      <c r="Y75" s="81"/>
      <c r="Z75" s="71"/>
      <c r="AA75" s="71"/>
      <c r="AB75" s="71"/>
      <c r="AC75" s="71"/>
      <c r="AD75" s="71"/>
      <c r="AE75" s="71"/>
      <c r="AF75" s="71"/>
      <c r="AG75" s="71"/>
      <c r="AH75" s="71"/>
      <c r="AI75" s="71"/>
    </row>
    <row r="76" spans="1:36" ht="262.5" x14ac:dyDescent="0.4">
      <c r="A76" s="150"/>
      <c r="B76" s="143" t="s">
        <v>78</v>
      </c>
      <c r="C76" s="116">
        <v>114</v>
      </c>
      <c r="D76" s="116" t="s">
        <v>43</v>
      </c>
      <c r="E76" s="116" t="s">
        <v>44</v>
      </c>
      <c r="F76" s="116" t="s">
        <v>79</v>
      </c>
      <c r="G76" s="68" t="s">
        <v>31</v>
      </c>
      <c r="H76" s="58" t="s">
        <v>501</v>
      </c>
      <c r="I76" s="68" t="s">
        <v>31</v>
      </c>
      <c r="J76" s="58" t="s">
        <v>502</v>
      </c>
      <c r="K76" s="50"/>
      <c r="L76" s="52"/>
      <c r="M76" s="120" t="s">
        <v>36</v>
      </c>
      <c r="N76" s="50" t="s">
        <v>503</v>
      </c>
      <c r="O76" s="50"/>
      <c r="P76" s="52"/>
      <c r="Q76" s="120" t="s">
        <v>36</v>
      </c>
      <c r="R76" s="116" t="s">
        <v>500</v>
      </c>
      <c r="S76" s="123" t="s">
        <v>41</v>
      </c>
      <c r="T76" s="53">
        <v>0</v>
      </c>
      <c r="U76" s="123" t="s">
        <v>40</v>
      </c>
      <c r="V76" s="53">
        <v>0</v>
      </c>
      <c r="W76" s="63" t="s">
        <v>38</v>
      </c>
      <c r="X76" s="54">
        <f t="shared" si="0"/>
        <v>0</v>
      </c>
      <c r="Y76" s="72"/>
      <c r="Z76" s="71"/>
      <c r="AA76" s="71"/>
      <c r="AB76" s="71"/>
      <c r="AC76" s="71"/>
      <c r="AD76" s="71"/>
      <c r="AE76" s="71"/>
      <c r="AF76" s="71"/>
      <c r="AG76" s="71"/>
      <c r="AH76" s="71"/>
      <c r="AI76" s="71"/>
    </row>
    <row r="77" spans="1:36" ht="105" x14ac:dyDescent="0.4">
      <c r="A77" s="150"/>
      <c r="B77" s="143"/>
      <c r="C77" s="143">
        <v>113</v>
      </c>
      <c r="D77" s="142" t="s">
        <v>82</v>
      </c>
      <c r="E77" s="150" t="s">
        <v>44</v>
      </c>
      <c r="F77" s="142" t="s">
        <v>83</v>
      </c>
      <c r="G77" s="82"/>
      <c r="H77" s="51"/>
      <c r="I77" s="119" t="s">
        <v>31</v>
      </c>
      <c r="J77" s="128" t="s">
        <v>84</v>
      </c>
      <c r="K77" s="50"/>
      <c r="L77" s="52"/>
      <c r="M77" s="120" t="s">
        <v>36</v>
      </c>
      <c r="N77" s="128" t="s">
        <v>226</v>
      </c>
      <c r="O77" s="50"/>
      <c r="P77" s="52"/>
      <c r="Q77" s="120" t="s">
        <v>36</v>
      </c>
      <c r="R77" s="51" t="s">
        <v>85</v>
      </c>
      <c r="S77" s="62" t="s">
        <v>68</v>
      </c>
      <c r="T77" s="83">
        <v>0</v>
      </c>
      <c r="U77" s="50" t="s">
        <v>67</v>
      </c>
      <c r="V77" s="63">
        <v>0</v>
      </c>
      <c r="W77" s="124" t="s">
        <v>38</v>
      </c>
      <c r="X77" s="54">
        <f t="shared" ref="X77:X78" si="16">+T77+V77</f>
        <v>0</v>
      </c>
      <c r="Y77" s="72"/>
      <c r="Z77" s="71"/>
      <c r="AA77" s="71"/>
      <c r="AB77" s="71"/>
      <c r="AC77" s="71"/>
      <c r="AD77" s="71"/>
      <c r="AE77" s="71"/>
      <c r="AF77" s="71"/>
      <c r="AG77" s="71"/>
      <c r="AH77" s="71"/>
      <c r="AI77" s="71"/>
    </row>
    <row r="78" spans="1:36" ht="105" x14ac:dyDescent="0.4">
      <c r="A78" s="150"/>
      <c r="B78" s="143"/>
      <c r="C78" s="143"/>
      <c r="D78" s="142"/>
      <c r="E78" s="150"/>
      <c r="F78" s="142"/>
      <c r="G78" s="82"/>
      <c r="H78" s="51"/>
      <c r="I78" s="119" t="s">
        <v>48</v>
      </c>
      <c r="J78" s="128" t="s">
        <v>86</v>
      </c>
      <c r="K78" s="50"/>
      <c r="L78" s="52"/>
      <c r="M78" s="120" t="s">
        <v>36</v>
      </c>
      <c r="N78" s="128" t="s">
        <v>227</v>
      </c>
      <c r="O78" s="50"/>
      <c r="P78" s="52"/>
      <c r="Q78" s="120" t="s">
        <v>36</v>
      </c>
      <c r="R78" s="51" t="s">
        <v>87</v>
      </c>
      <c r="S78" s="62" t="s">
        <v>66</v>
      </c>
      <c r="T78" s="83">
        <f>87000+35000</f>
        <v>122000</v>
      </c>
      <c r="U78" s="50" t="s">
        <v>67</v>
      </c>
      <c r="V78" s="63">
        <v>0</v>
      </c>
      <c r="W78" s="124" t="s">
        <v>38</v>
      </c>
      <c r="X78" s="54">
        <f t="shared" si="16"/>
        <v>122000</v>
      </c>
      <c r="Y78" s="72"/>
      <c r="Z78" s="71"/>
      <c r="AA78" s="71"/>
      <c r="AB78" s="71"/>
      <c r="AC78" s="71"/>
      <c r="AD78" s="71"/>
      <c r="AE78" s="71"/>
      <c r="AF78" s="71"/>
      <c r="AG78" s="71"/>
      <c r="AH78" s="71"/>
      <c r="AI78" s="71"/>
    </row>
    <row r="79" spans="1:36" ht="88.5" customHeight="1" x14ac:dyDescent="0.4">
      <c r="A79" s="150"/>
      <c r="B79" s="143"/>
      <c r="C79" s="143">
        <v>121</v>
      </c>
      <c r="D79" s="142" t="s">
        <v>49</v>
      </c>
      <c r="E79" s="150" t="s">
        <v>44</v>
      </c>
      <c r="F79" s="142"/>
      <c r="G79" s="156"/>
      <c r="H79" s="142" t="s">
        <v>297</v>
      </c>
      <c r="I79" s="119" t="s">
        <v>31</v>
      </c>
      <c r="J79" s="51" t="s">
        <v>299</v>
      </c>
      <c r="K79" s="50"/>
      <c r="L79" s="142" t="s">
        <v>296</v>
      </c>
      <c r="M79" s="120" t="s">
        <v>36</v>
      </c>
      <c r="N79" s="118" t="s">
        <v>570</v>
      </c>
      <c r="O79" s="50"/>
      <c r="P79" s="52"/>
      <c r="Q79" s="120" t="s">
        <v>36</v>
      </c>
      <c r="R79" s="118" t="s">
        <v>567</v>
      </c>
      <c r="S79" s="62" t="s">
        <v>68</v>
      </c>
      <c r="T79" s="63">
        <v>0</v>
      </c>
      <c r="U79" s="62" t="s">
        <v>68</v>
      </c>
      <c r="V79" s="63">
        <v>0</v>
      </c>
      <c r="W79" s="124" t="s">
        <v>38</v>
      </c>
      <c r="X79" s="54">
        <f t="shared" ref="X79" si="17">+T79+V79</f>
        <v>0</v>
      </c>
      <c r="Y79" s="72"/>
      <c r="Z79" s="71"/>
      <c r="AA79" s="71"/>
      <c r="AB79" s="71"/>
      <c r="AC79" s="71"/>
      <c r="AD79" s="71"/>
      <c r="AE79" s="71"/>
      <c r="AF79" s="71"/>
      <c r="AG79" s="71"/>
      <c r="AH79" s="71"/>
      <c r="AI79" s="71"/>
    </row>
    <row r="80" spans="1:36" ht="78.75" customHeight="1" x14ac:dyDescent="0.4">
      <c r="A80" s="150"/>
      <c r="B80" s="143"/>
      <c r="C80" s="143"/>
      <c r="D80" s="142"/>
      <c r="E80" s="150"/>
      <c r="F80" s="142"/>
      <c r="G80" s="156"/>
      <c r="H80" s="142"/>
      <c r="I80" s="119" t="s">
        <v>46</v>
      </c>
      <c r="J80" s="51" t="s">
        <v>298</v>
      </c>
      <c r="K80" s="50"/>
      <c r="L80" s="142"/>
      <c r="M80" s="120" t="s">
        <v>47</v>
      </c>
      <c r="N80" s="118" t="s">
        <v>571</v>
      </c>
      <c r="O80" s="50"/>
      <c r="P80" s="52"/>
      <c r="Q80" s="120" t="s">
        <v>47</v>
      </c>
      <c r="R80" s="118" t="s">
        <v>568</v>
      </c>
      <c r="S80" s="62" t="s">
        <v>68</v>
      </c>
      <c r="T80" s="63">
        <v>0</v>
      </c>
      <c r="U80" s="62" t="s">
        <v>68</v>
      </c>
      <c r="V80" s="63">
        <v>0</v>
      </c>
      <c r="W80" s="124" t="s">
        <v>38</v>
      </c>
      <c r="X80" s="54">
        <f t="shared" ref="X80:X83" si="18">+T80+V80</f>
        <v>0</v>
      </c>
      <c r="Y80" s="72"/>
      <c r="Z80" s="71"/>
      <c r="AA80" s="71"/>
      <c r="AB80" s="71"/>
      <c r="AC80" s="71"/>
      <c r="AD80" s="71"/>
      <c r="AE80" s="71"/>
      <c r="AF80" s="71"/>
      <c r="AG80" s="71"/>
      <c r="AH80" s="71"/>
      <c r="AI80" s="71"/>
    </row>
    <row r="81" spans="1:35" ht="131.25" x14ac:dyDescent="0.4">
      <c r="A81" s="150"/>
      <c r="B81" s="143"/>
      <c r="C81" s="143"/>
      <c r="D81" s="142"/>
      <c r="E81" s="150"/>
      <c r="F81" s="142"/>
      <c r="G81" s="156"/>
      <c r="H81" s="142"/>
      <c r="I81" s="119" t="s">
        <v>48</v>
      </c>
      <c r="J81" s="51" t="s">
        <v>300</v>
      </c>
      <c r="K81" s="50"/>
      <c r="L81" s="142"/>
      <c r="M81" s="120" t="s">
        <v>36</v>
      </c>
      <c r="N81" s="118" t="s">
        <v>301</v>
      </c>
      <c r="O81" s="50"/>
      <c r="P81" s="52"/>
      <c r="Q81" s="120" t="s">
        <v>36</v>
      </c>
      <c r="R81" s="118" t="s">
        <v>572</v>
      </c>
      <c r="S81" s="62" t="s">
        <v>68</v>
      </c>
      <c r="T81" s="63">
        <v>0</v>
      </c>
      <c r="U81" s="62" t="s">
        <v>68</v>
      </c>
      <c r="V81" s="63">
        <v>0</v>
      </c>
      <c r="W81" s="124" t="s">
        <v>38</v>
      </c>
      <c r="X81" s="54">
        <f t="shared" si="18"/>
        <v>0</v>
      </c>
      <c r="Y81" s="72"/>
      <c r="Z81" s="71"/>
      <c r="AA81" s="71"/>
      <c r="AB81" s="71"/>
      <c r="AC81" s="71"/>
      <c r="AD81" s="71"/>
      <c r="AE81" s="71"/>
      <c r="AF81" s="71"/>
      <c r="AG81" s="71"/>
      <c r="AH81" s="71"/>
      <c r="AI81" s="71"/>
    </row>
    <row r="82" spans="1:35" ht="157.5" x14ac:dyDescent="0.4">
      <c r="A82" s="150"/>
      <c r="B82" s="143"/>
      <c r="C82" s="143"/>
      <c r="D82" s="142"/>
      <c r="E82" s="150"/>
      <c r="F82" s="142"/>
      <c r="G82" s="156"/>
      <c r="H82" s="142"/>
      <c r="I82" s="119" t="s">
        <v>54</v>
      </c>
      <c r="J82" s="51" t="s">
        <v>302</v>
      </c>
      <c r="K82" s="50"/>
      <c r="L82" s="142"/>
      <c r="M82" s="120" t="s">
        <v>36</v>
      </c>
      <c r="N82" s="118" t="s">
        <v>303</v>
      </c>
      <c r="O82" s="50"/>
      <c r="P82" s="52"/>
      <c r="Q82" s="120" t="s">
        <v>36</v>
      </c>
      <c r="R82" s="118" t="s">
        <v>573</v>
      </c>
      <c r="S82" s="62" t="s">
        <v>68</v>
      </c>
      <c r="T82" s="63">
        <v>0</v>
      </c>
      <c r="U82" s="62" t="s">
        <v>68</v>
      </c>
      <c r="V82" s="63">
        <v>0</v>
      </c>
      <c r="W82" s="124" t="s">
        <v>38</v>
      </c>
      <c r="X82" s="54">
        <f t="shared" si="18"/>
        <v>0</v>
      </c>
      <c r="Y82" s="72"/>
      <c r="Z82" s="71"/>
      <c r="AA82" s="71"/>
      <c r="AB82" s="71"/>
      <c r="AC82" s="71"/>
      <c r="AD82" s="71"/>
      <c r="AE82" s="71"/>
      <c r="AF82" s="71"/>
      <c r="AG82" s="71"/>
      <c r="AH82" s="71"/>
      <c r="AI82" s="71"/>
    </row>
    <row r="83" spans="1:35" ht="157.5" x14ac:dyDescent="0.4">
      <c r="A83" s="150"/>
      <c r="B83" s="143"/>
      <c r="C83" s="143"/>
      <c r="D83" s="142"/>
      <c r="E83" s="150"/>
      <c r="F83" s="142"/>
      <c r="G83" s="156"/>
      <c r="H83" s="142"/>
      <c r="I83" s="119" t="s">
        <v>74</v>
      </c>
      <c r="J83" s="51" t="s">
        <v>304</v>
      </c>
      <c r="K83" s="50"/>
      <c r="L83" s="142"/>
      <c r="M83" s="120" t="s">
        <v>36</v>
      </c>
      <c r="N83" s="118" t="s">
        <v>305</v>
      </c>
      <c r="O83" s="50"/>
      <c r="P83" s="52"/>
      <c r="Q83" s="120" t="s">
        <v>36</v>
      </c>
      <c r="R83" s="51" t="s">
        <v>569</v>
      </c>
      <c r="S83" s="62" t="s">
        <v>68</v>
      </c>
      <c r="T83" s="63">
        <v>0</v>
      </c>
      <c r="U83" s="62" t="s">
        <v>68</v>
      </c>
      <c r="V83" s="63">
        <v>0</v>
      </c>
      <c r="W83" s="124" t="s">
        <v>38</v>
      </c>
      <c r="X83" s="54">
        <f t="shared" si="18"/>
        <v>0</v>
      </c>
      <c r="Y83" s="72"/>
      <c r="Z83" s="71"/>
      <c r="AA83" s="71"/>
      <c r="AB83" s="71"/>
      <c r="AC83" s="71"/>
      <c r="AD83" s="71"/>
      <c r="AE83" s="71"/>
      <c r="AF83" s="71"/>
      <c r="AG83" s="71"/>
      <c r="AH83" s="71"/>
      <c r="AI83" s="71"/>
    </row>
    <row r="84" spans="1:35" ht="206.25" customHeight="1" x14ac:dyDescent="0.4">
      <c r="A84" s="150"/>
      <c r="B84" s="143"/>
      <c r="C84" s="143"/>
      <c r="D84" s="142"/>
      <c r="E84" s="150"/>
      <c r="F84" s="142"/>
      <c r="G84" s="82"/>
      <c r="H84" s="51"/>
      <c r="I84" s="119" t="s">
        <v>31</v>
      </c>
      <c r="J84" s="126" t="s">
        <v>211</v>
      </c>
      <c r="K84" s="50"/>
      <c r="L84" s="52"/>
      <c r="M84" s="120" t="s">
        <v>36</v>
      </c>
      <c r="N84" s="118" t="s">
        <v>575</v>
      </c>
      <c r="O84" s="50"/>
      <c r="P84" s="52"/>
      <c r="Q84" s="120" t="s">
        <v>36</v>
      </c>
      <c r="R84" s="118" t="s">
        <v>574</v>
      </c>
      <c r="S84" s="62" t="s">
        <v>66</v>
      </c>
      <c r="T84" s="83">
        <v>30000</v>
      </c>
      <c r="U84" s="50" t="s">
        <v>67</v>
      </c>
      <c r="V84" s="63">
        <v>0</v>
      </c>
      <c r="W84" s="64" t="s">
        <v>38</v>
      </c>
      <c r="X84" s="54">
        <f t="shared" si="0"/>
        <v>30000</v>
      </c>
      <c r="Y84" s="72"/>
      <c r="Z84" s="71"/>
      <c r="AA84" s="71"/>
      <c r="AB84" s="71"/>
      <c r="AC84" s="71"/>
      <c r="AD84" s="71"/>
      <c r="AE84" s="71"/>
      <c r="AF84" s="71"/>
      <c r="AG84" s="71"/>
      <c r="AH84" s="71"/>
      <c r="AI84" s="71"/>
    </row>
    <row r="85" spans="1:35" ht="78.75" x14ac:dyDescent="0.4">
      <c r="A85" s="150"/>
      <c r="B85" s="143"/>
      <c r="C85" s="143">
        <v>115</v>
      </c>
      <c r="D85" s="142" t="s">
        <v>441</v>
      </c>
      <c r="E85" s="150" t="s">
        <v>44</v>
      </c>
      <c r="F85" s="51"/>
      <c r="G85" s="82"/>
      <c r="H85" s="51"/>
      <c r="I85" s="119" t="s">
        <v>31</v>
      </c>
      <c r="J85" s="142" t="s">
        <v>468</v>
      </c>
      <c r="K85" s="120"/>
      <c r="L85" s="127"/>
      <c r="M85" s="120" t="s">
        <v>47</v>
      </c>
      <c r="N85" s="118" t="s">
        <v>470</v>
      </c>
      <c r="O85" s="120"/>
      <c r="P85" s="127"/>
      <c r="Q85" s="120" t="s">
        <v>47</v>
      </c>
      <c r="R85" s="118" t="s">
        <v>469</v>
      </c>
      <c r="S85" s="62" t="s">
        <v>68</v>
      </c>
      <c r="T85" s="63">
        <v>0</v>
      </c>
      <c r="U85" s="62" t="s">
        <v>68</v>
      </c>
      <c r="V85" s="63">
        <v>0</v>
      </c>
      <c r="W85" s="64" t="s">
        <v>38</v>
      </c>
      <c r="X85" s="54">
        <f t="shared" ref="X85" si="19">+T85+V85</f>
        <v>0</v>
      </c>
      <c r="Y85" s="72"/>
      <c r="Z85" s="71"/>
      <c r="AA85" s="71"/>
      <c r="AB85" s="71"/>
      <c r="AC85" s="71"/>
      <c r="AD85" s="71"/>
      <c r="AE85" s="71"/>
      <c r="AF85" s="71"/>
      <c r="AG85" s="71"/>
      <c r="AH85" s="71"/>
      <c r="AI85" s="71"/>
    </row>
    <row r="86" spans="1:35" ht="105" x14ac:dyDescent="0.4">
      <c r="A86" s="150"/>
      <c r="B86" s="143"/>
      <c r="C86" s="143"/>
      <c r="D86" s="142"/>
      <c r="E86" s="150"/>
      <c r="F86" s="51"/>
      <c r="G86" s="82"/>
      <c r="H86" s="51"/>
      <c r="I86" s="119" t="s">
        <v>46</v>
      </c>
      <c r="J86" s="142"/>
      <c r="K86" s="120"/>
      <c r="L86" s="127"/>
      <c r="M86" s="120" t="s">
        <v>47</v>
      </c>
      <c r="N86" s="118" t="s">
        <v>472</v>
      </c>
      <c r="O86" s="120"/>
      <c r="P86" s="127"/>
      <c r="Q86" s="120" t="s">
        <v>47</v>
      </c>
      <c r="R86" s="118" t="s">
        <v>469</v>
      </c>
      <c r="S86" s="62" t="s">
        <v>68</v>
      </c>
      <c r="T86" s="63">
        <v>0</v>
      </c>
      <c r="U86" s="62" t="s">
        <v>68</v>
      </c>
      <c r="V86" s="63">
        <v>0</v>
      </c>
      <c r="W86" s="64" t="s">
        <v>38</v>
      </c>
      <c r="X86" s="54">
        <f t="shared" ref="X86:X89" si="20">+T86+V86</f>
        <v>0</v>
      </c>
      <c r="Y86" s="72"/>
      <c r="Z86" s="71"/>
      <c r="AA86" s="71"/>
      <c r="AB86" s="71"/>
      <c r="AC86" s="71"/>
      <c r="AD86" s="71"/>
      <c r="AE86" s="71"/>
      <c r="AF86" s="71"/>
      <c r="AG86" s="71"/>
      <c r="AH86" s="71"/>
      <c r="AI86" s="71"/>
    </row>
    <row r="87" spans="1:35" ht="131.25" x14ac:dyDescent="0.4">
      <c r="A87" s="150"/>
      <c r="B87" s="143"/>
      <c r="C87" s="143"/>
      <c r="D87" s="142"/>
      <c r="E87" s="150"/>
      <c r="F87" s="51"/>
      <c r="G87" s="82"/>
      <c r="H87" s="51"/>
      <c r="I87" s="119" t="s">
        <v>48</v>
      </c>
      <c r="J87" s="118" t="s">
        <v>471</v>
      </c>
      <c r="K87" s="120"/>
      <c r="L87" s="127"/>
      <c r="M87" s="120" t="s">
        <v>47</v>
      </c>
      <c r="N87" s="118" t="s">
        <v>473</v>
      </c>
      <c r="O87" s="120"/>
      <c r="P87" s="127"/>
      <c r="Q87" s="120" t="s">
        <v>47</v>
      </c>
      <c r="R87" s="118" t="s">
        <v>469</v>
      </c>
      <c r="S87" s="62" t="s">
        <v>68</v>
      </c>
      <c r="T87" s="63">
        <v>0</v>
      </c>
      <c r="U87" s="62" t="s">
        <v>68</v>
      </c>
      <c r="V87" s="63">
        <v>0</v>
      </c>
      <c r="W87" s="64" t="s">
        <v>38</v>
      </c>
      <c r="X87" s="54">
        <f t="shared" si="20"/>
        <v>0</v>
      </c>
      <c r="Y87" s="72"/>
      <c r="Z87" s="71"/>
      <c r="AA87" s="71"/>
      <c r="AB87" s="71"/>
      <c r="AC87" s="71"/>
      <c r="AD87" s="71"/>
      <c r="AE87" s="71"/>
      <c r="AF87" s="71"/>
      <c r="AG87" s="71"/>
      <c r="AH87" s="71"/>
      <c r="AI87" s="71"/>
    </row>
    <row r="88" spans="1:35" ht="131.25" x14ac:dyDescent="0.4">
      <c r="A88" s="150"/>
      <c r="B88" s="143"/>
      <c r="C88" s="143"/>
      <c r="D88" s="142"/>
      <c r="E88" s="150"/>
      <c r="F88" s="51"/>
      <c r="G88" s="82"/>
      <c r="H88" s="51"/>
      <c r="I88" s="119" t="s">
        <v>54</v>
      </c>
      <c r="J88" s="118" t="s">
        <v>474</v>
      </c>
      <c r="K88" s="120"/>
      <c r="L88" s="127"/>
      <c r="M88" s="120" t="s">
        <v>47</v>
      </c>
      <c r="N88" s="118" t="s">
        <v>475</v>
      </c>
      <c r="O88" s="120"/>
      <c r="P88" s="127"/>
      <c r="Q88" s="120" t="s">
        <v>47</v>
      </c>
      <c r="R88" s="118" t="s">
        <v>469</v>
      </c>
      <c r="S88" s="62" t="s">
        <v>68</v>
      </c>
      <c r="T88" s="63">
        <v>0</v>
      </c>
      <c r="U88" s="62" t="s">
        <v>68</v>
      </c>
      <c r="V88" s="63">
        <v>0</v>
      </c>
      <c r="W88" s="64" t="s">
        <v>38</v>
      </c>
      <c r="X88" s="54">
        <f t="shared" si="20"/>
        <v>0</v>
      </c>
      <c r="Y88" s="72"/>
      <c r="Z88" s="71"/>
      <c r="AA88" s="71"/>
      <c r="AB88" s="71"/>
      <c r="AC88" s="71"/>
      <c r="AD88" s="71"/>
      <c r="AE88" s="71"/>
      <c r="AF88" s="71"/>
      <c r="AG88" s="71"/>
      <c r="AH88" s="71"/>
      <c r="AI88" s="71"/>
    </row>
    <row r="89" spans="1:35" ht="78.75" x14ac:dyDescent="0.4">
      <c r="A89" s="150"/>
      <c r="B89" s="143"/>
      <c r="C89" s="143"/>
      <c r="D89" s="142"/>
      <c r="E89" s="150"/>
      <c r="F89" s="118"/>
      <c r="G89" s="82"/>
      <c r="H89" s="51"/>
      <c r="I89" s="119" t="s">
        <v>74</v>
      </c>
      <c r="J89" s="118" t="s">
        <v>477</v>
      </c>
      <c r="K89" s="120"/>
      <c r="L89" s="127"/>
      <c r="M89" s="120" t="s">
        <v>36</v>
      </c>
      <c r="N89" s="118" t="s">
        <v>478</v>
      </c>
      <c r="O89" s="120"/>
      <c r="P89" s="127"/>
      <c r="Q89" s="120" t="s">
        <v>36</v>
      </c>
      <c r="R89" s="118" t="s">
        <v>479</v>
      </c>
      <c r="S89" s="62" t="s">
        <v>68</v>
      </c>
      <c r="T89" s="63">
        <v>0</v>
      </c>
      <c r="U89" s="62" t="s">
        <v>68</v>
      </c>
      <c r="V89" s="63">
        <v>0</v>
      </c>
      <c r="W89" s="64" t="s">
        <v>38</v>
      </c>
      <c r="X89" s="54">
        <f t="shared" si="20"/>
        <v>0</v>
      </c>
      <c r="Y89" s="72"/>
      <c r="Z89" s="71"/>
      <c r="AA89" s="71"/>
      <c r="AB89" s="71"/>
      <c r="AC89" s="71"/>
      <c r="AD89" s="71"/>
      <c r="AE89" s="71"/>
      <c r="AF89" s="71"/>
      <c r="AG89" s="71"/>
      <c r="AH89" s="71"/>
      <c r="AI89" s="71"/>
    </row>
    <row r="90" spans="1:35" ht="105" x14ac:dyDescent="0.4">
      <c r="A90" s="150"/>
      <c r="B90" s="143"/>
      <c r="C90" s="143">
        <v>181</v>
      </c>
      <c r="D90" s="142" t="s">
        <v>39</v>
      </c>
      <c r="E90" s="150" t="s">
        <v>44</v>
      </c>
      <c r="F90" s="118"/>
      <c r="G90" s="82"/>
      <c r="H90" s="51"/>
      <c r="I90" s="119" t="s">
        <v>31</v>
      </c>
      <c r="J90" s="58" t="s">
        <v>674</v>
      </c>
      <c r="K90" s="60"/>
      <c r="L90" s="51"/>
      <c r="M90" s="120" t="s">
        <v>36</v>
      </c>
      <c r="N90" s="59" t="s">
        <v>675</v>
      </c>
      <c r="O90" s="60"/>
      <c r="P90" s="61"/>
      <c r="Q90" s="120" t="s">
        <v>36</v>
      </c>
      <c r="R90" s="61" t="s">
        <v>676</v>
      </c>
      <c r="S90" s="62" t="s">
        <v>68</v>
      </c>
      <c r="T90" s="63">
        <v>0</v>
      </c>
      <c r="U90" s="62" t="s">
        <v>68</v>
      </c>
      <c r="V90" s="63">
        <v>0</v>
      </c>
      <c r="W90" s="64" t="s">
        <v>38</v>
      </c>
      <c r="X90" s="54">
        <f t="shared" ref="X90:X99" si="21">+T90+V90</f>
        <v>0</v>
      </c>
      <c r="Y90" s="72"/>
      <c r="Z90" s="71"/>
      <c r="AA90" s="71"/>
      <c r="AB90" s="71"/>
      <c r="AC90" s="71"/>
      <c r="AD90" s="71"/>
      <c r="AE90" s="71"/>
      <c r="AF90" s="71"/>
      <c r="AG90" s="71"/>
      <c r="AH90" s="71"/>
      <c r="AI90" s="71"/>
    </row>
    <row r="91" spans="1:35" ht="105" x14ac:dyDescent="0.4">
      <c r="A91" s="150"/>
      <c r="B91" s="143"/>
      <c r="C91" s="143"/>
      <c r="D91" s="142"/>
      <c r="E91" s="150"/>
      <c r="F91" s="151" t="s">
        <v>703</v>
      </c>
      <c r="G91" s="82"/>
      <c r="H91" s="51"/>
      <c r="I91" s="119" t="s">
        <v>46</v>
      </c>
      <c r="J91" s="58" t="s">
        <v>677</v>
      </c>
      <c r="K91" s="60"/>
      <c r="L91" s="51"/>
      <c r="M91" s="120" t="s">
        <v>36</v>
      </c>
      <c r="N91" s="58" t="s">
        <v>678</v>
      </c>
      <c r="O91" s="60"/>
      <c r="P91" s="61"/>
      <c r="Q91" s="120" t="s">
        <v>36</v>
      </c>
      <c r="R91" s="61" t="s">
        <v>679</v>
      </c>
      <c r="S91" s="62" t="s">
        <v>68</v>
      </c>
      <c r="T91" s="63">
        <v>0</v>
      </c>
      <c r="U91" s="62" t="s">
        <v>68</v>
      </c>
      <c r="V91" s="63">
        <v>0</v>
      </c>
      <c r="W91" s="64" t="s">
        <v>38</v>
      </c>
      <c r="X91" s="54">
        <f t="shared" si="21"/>
        <v>0</v>
      </c>
      <c r="Y91" s="72"/>
      <c r="Z91" s="71"/>
      <c r="AA91" s="71"/>
      <c r="AB91" s="71"/>
      <c r="AC91" s="71"/>
      <c r="AD91" s="71"/>
      <c r="AE91" s="71"/>
      <c r="AF91" s="71"/>
      <c r="AG91" s="71"/>
      <c r="AH91" s="71"/>
      <c r="AI91" s="71"/>
    </row>
    <row r="92" spans="1:35" ht="236.25" x14ac:dyDescent="0.4">
      <c r="A92" s="150"/>
      <c r="B92" s="143"/>
      <c r="C92" s="143"/>
      <c r="D92" s="142"/>
      <c r="E92" s="150"/>
      <c r="F92" s="151"/>
      <c r="G92" s="82"/>
      <c r="H92" s="51"/>
      <c r="I92" s="119" t="s">
        <v>48</v>
      </c>
      <c r="J92" s="58" t="s">
        <v>680</v>
      </c>
      <c r="K92" s="60"/>
      <c r="L92" s="51"/>
      <c r="M92" s="120" t="s">
        <v>36</v>
      </c>
      <c r="N92" s="58" t="s">
        <v>681</v>
      </c>
      <c r="O92" s="60"/>
      <c r="P92" s="61"/>
      <c r="Q92" s="120" t="s">
        <v>36</v>
      </c>
      <c r="R92" s="61" t="s">
        <v>682</v>
      </c>
      <c r="S92" s="62" t="s">
        <v>68</v>
      </c>
      <c r="T92" s="63">
        <v>0</v>
      </c>
      <c r="U92" s="62" t="s">
        <v>68</v>
      </c>
      <c r="V92" s="63">
        <v>0</v>
      </c>
      <c r="W92" s="64" t="s">
        <v>38</v>
      </c>
      <c r="X92" s="54">
        <f t="shared" si="21"/>
        <v>0</v>
      </c>
      <c r="Y92" s="72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5" ht="157.5" x14ac:dyDescent="0.4">
      <c r="A93" s="150"/>
      <c r="B93" s="143"/>
      <c r="C93" s="143"/>
      <c r="D93" s="142"/>
      <c r="E93" s="150"/>
      <c r="F93" s="118"/>
      <c r="G93" s="82"/>
      <c r="H93" s="51"/>
      <c r="I93" s="119" t="s">
        <v>54</v>
      </c>
      <c r="J93" s="58" t="s">
        <v>683</v>
      </c>
      <c r="K93" s="60"/>
      <c r="L93" s="51"/>
      <c r="M93" s="120" t="s">
        <v>36</v>
      </c>
      <c r="N93" s="58" t="s">
        <v>684</v>
      </c>
      <c r="O93" s="60"/>
      <c r="P93" s="58"/>
      <c r="Q93" s="120" t="s">
        <v>36</v>
      </c>
      <c r="R93" s="61" t="s">
        <v>685</v>
      </c>
      <c r="S93" s="62" t="s">
        <v>68</v>
      </c>
      <c r="T93" s="63">
        <v>0</v>
      </c>
      <c r="U93" s="62" t="s">
        <v>68</v>
      </c>
      <c r="V93" s="63">
        <v>0</v>
      </c>
      <c r="W93" s="64" t="s">
        <v>38</v>
      </c>
      <c r="X93" s="54">
        <f t="shared" si="21"/>
        <v>0</v>
      </c>
      <c r="Y93" s="72"/>
      <c r="Z93" s="71"/>
      <c r="AA93" s="71"/>
      <c r="AB93" s="71"/>
      <c r="AC93" s="71"/>
      <c r="AD93" s="71"/>
      <c r="AE93" s="71"/>
      <c r="AF93" s="71"/>
      <c r="AG93" s="71"/>
      <c r="AH93" s="71"/>
      <c r="AI93" s="71"/>
    </row>
    <row r="94" spans="1:35" ht="183.75" x14ac:dyDescent="0.4">
      <c r="A94" s="150"/>
      <c r="B94" s="143"/>
      <c r="C94" s="143"/>
      <c r="D94" s="142"/>
      <c r="E94" s="150"/>
      <c r="F94" s="118"/>
      <c r="G94" s="82"/>
      <c r="H94" s="51"/>
      <c r="I94" s="119" t="s">
        <v>74</v>
      </c>
      <c r="J94" s="58" t="s">
        <v>686</v>
      </c>
      <c r="K94" s="60"/>
      <c r="L94" s="51"/>
      <c r="M94" s="120" t="s">
        <v>36</v>
      </c>
      <c r="N94" s="58" t="s">
        <v>684</v>
      </c>
      <c r="O94" s="60"/>
      <c r="P94" s="58"/>
      <c r="Q94" s="120" t="s">
        <v>36</v>
      </c>
      <c r="R94" s="61" t="s">
        <v>687</v>
      </c>
      <c r="S94" s="62" t="s">
        <v>68</v>
      </c>
      <c r="T94" s="63">
        <v>0</v>
      </c>
      <c r="U94" s="62" t="s">
        <v>68</v>
      </c>
      <c r="V94" s="63">
        <v>0</v>
      </c>
      <c r="W94" s="64" t="s">
        <v>38</v>
      </c>
      <c r="X94" s="54">
        <f t="shared" si="21"/>
        <v>0</v>
      </c>
      <c r="Y94" s="72"/>
      <c r="Z94" s="71"/>
      <c r="AA94" s="71"/>
      <c r="AB94" s="71"/>
      <c r="AC94" s="71"/>
      <c r="AD94" s="71"/>
      <c r="AE94" s="71"/>
      <c r="AF94" s="71"/>
      <c r="AG94" s="71"/>
      <c r="AH94" s="71"/>
      <c r="AI94" s="71"/>
    </row>
    <row r="95" spans="1:35" ht="210" x14ac:dyDescent="0.4">
      <c r="A95" s="150"/>
      <c r="B95" s="143"/>
      <c r="C95" s="143"/>
      <c r="D95" s="142"/>
      <c r="E95" s="150"/>
      <c r="F95" s="118"/>
      <c r="G95" s="82"/>
      <c r="H95" s="51"/>
      <c r="I95" s="119" t="s">
        <v>114</v>
      </c>
      <c r="J95" s="58" t="s">
        <v>688</v>
      </c>
      <c r="K95" s="60"/>
      <c r="L95" s="51"/>
      <c r="M95" s="120" t="s">
        <v>36</v>
      </c>
      <c r="N95" s="61" t="s">
        <v>689</v>
      </c>
      <c r="O95" s="60"/>
      <c r="P95" s="61"/>
      <c r="Q95" s="120" t="s">
        <v>36</v>
      </c>
      <c r="R95" s="61" t="s">
        <v>690</v>
      </c>
      <c r="S95" s="62" t="s">
        <v>68</v>
      </c>
      <c r="T95" s="63">
        <v>0</v>
      </c>
      <c r="U95" s="62" t="s">
        <v>68</v>
      </c>
      <c r="V95" s="63">
        <v>0</v>
      </c>
      <c r="W95" s="64" t="s">
        <v>38</v>
      </c>
      <c r="X95" s="54">
        <f t="shared" si="21"/>
        <v>0</v>
      </c>
      <c r="Y95" s="72"/>
      <c r="Z95" s="71"/>
      <c r="AA95" s="71"/>
      <c r="AB95" s="71"/>
      <c r="AC95" s="71"/>
      <c r="AD95" s="71"/>
      <c r="AE95" s="71"/>
      <c r="AF95" s="71"/>
      <c r="AG95" s="71"/>
      <c r="AH95" s="71"/>
      <c r="AI95" s="71"/>
    </row>
    <row r="96" spans="1:35" ht="279.75" customHeight="1" x14ac:dyDescent="0.4">
      <c r="A96" s="150"/>
      <c r="B96" s="143"/>
      <c r="C96" s="143"/>
      <c r="D96" s="142"/>
      <c r="E96" s="150"/>
      <c r="F96" s="118"/>
      <c r="G96" s="82"/>
      <c r="H96" s="51"/>
      <c r="I96" s="119" t="s">
        <v>149</v>
      </c>
      <c r="J96" s="58" t="s">
        <v>691</v>
      </c>
      <c r="K96" s="60"/>
      <c r="L96" s="51"/>
      <c r="M96" s="120" t="s">
        <v>36</v>
      </c>
      <c r="N96" s="61" t="s">
        <v>692</v>
      </c>
      <c r="O96" s="60"/>
      <c r="P96" s="61"/>
      <c r="Q96" s="120" t="s">
        <v>36</v>
      </c>
      <c r="R96" s="61" t="s">
        <v>693</v>
      </c>
      <c r="S96" s="62" t="s">
        <v>68</v>
      </c>
      <c r="T96" s="63">
        <v>0</v>
      </c>
      <c r="U96" s="62" t="s">
        <v>68</v>
      </c>
      <c r="V96" s="63">
        <v>0</v>
      </c>
      <c r="W96" s="64" t="s">
        <v>38</v>
      </c>
      <c r="X96" s="54">
        <f t="shared" si="21"/>
        <v>0</v>
      </c>
      <c r="Y96" s="72"/>
      <c r="Z96" s="71"/>
      <c r="AA96" s="71"/>
      <c r="AB96" s="71"/>
      <c r="AC96" s="71"/>
      <c r="AD96" s="71"/>
      <c r="AE96" s="71"/>
      <c r="AF96" s="71"/>
      <c r="AG96" s="71"/>
      <c r="AH96" s="71"/>
      <c r="AI96" s="71"/>
    </row>
    <row r="97" spans="1:35" ht="272.25" customHeight="1" x14ac:dyDescent="0.4">
      <c r="A97" s="150"/>
      <c r="B97" s="143"/>
      <c r="C97" s="143"/>
      <c r="D97" s="142"/>
      <c r="E97" s="150"/>
      <c r="F97" s="118"/>
      <c r="G97" s="82"/>
      <c r="H97" s="51"/>
      <c r="I97" s="119" t="s">
        <v>153</v>
      </c>
      <c r="J97" s="58" t="s">
        <v>694</v>
      </c>
      <c r="K97" s="60"/>
      <c r="L97" s="51"/>
      <c r="M97" s="120" t="s">
        <v>36</v>
      </c>
      <c r="N97" s="61" t="s">
        <v>695</v>
      </c>
      <c r="O97" s="60"/>
      <c r="P97" s="61"/>
      <c r="Q97" s="120" t="s">
        <v>36</v>
      </c>
      <c r="R97" s="61" t="s">
        <v>696</v>
      </c>
      <c r="S97" s="62" t="s">
        <v>68</v>
      </c>
      <c r="T97" s="63">
        <v>0</v>
      </c>
      <c r="U97" s="62" t="s">
        <v>68</v>
      </c>
      <c r="V97" s="63">
        <v>0</v>
      </c>
      <c r="W97" s="64" t="s">
        <v>38</v>
      </c>
      <c r="X97" s="54">
        <f t="shared" si="21"/>
        <v>0</v>
      </c>
      <c r="Y97" s="72"/>
      <c r="Z97" s="71"/>
      <c r="AA97" s="71"/>
      <c r="AB97" s="71"/>
      <c r="AC97" s="71"/>
      <c r="AD97" s="71"/>
      <c r="AE97" s="71"/>
      <c r="AF97" s="71"/>
      <c r="AG97" s="71"/>
      <c r="AH97" s="71"/>
      <c r="AI97" s="71"/>
    </row>
    <row r="98" spans="1:35" ht="183.75" x14ac:dyDescent="0.4">
      <c r="A98" s="150"/>
      <c r="B98" s="143"/>
      <c r="C98" s="143"/>
      <c r="D98" s="142"/>
      <c r="E98" s="150"/>
      <c r="F98" s="118"/>
      <c r="G98" s="82"/>
      <c r="H98" s="51"/>
      <c r="I98" s="119" t="s">
        <v>156</v>
      </c>
      <c r="J98" s="58" t="s">
        <v>697</v>
      </c>
      <c r="K98" s="60"/>
      <c r="L98" s="51"/>
      <c r="M98" s="120" t="s">
        <v>36</v>
      </c>
      <c r="N98" s="61" t="s">
        <v>698</v>
      </c>
      <c r="O98" s="60"/>
      <c r="P98" s="61"/>
      <c r="Q98" s="120" t="s">
        <v>36</v>
      </c>
      <c r="R98" s="61" t="s">
        <v>699</v>
      </c>
      <c r="S98" s="62" t="s">
        <v>68</v>
      </c>
      <c r="T98" s="63">
        <v>0</v>
      </c>
      <c r="U98" s="62" t="s">
        <v>68</v>
      </c>
      <c r="V98" s="63">
        <v>0</v>
      </c>
      <c r="W98" s="64" t="s">
        <v>38</v>
      </c>
      <c r="X98" s="54">
        <f t="shared" si="21"/>
        <v>0</v>
      </c>
      <c r="Y98" s="72"/>
      <c r="Z98" s="71"/>
      <c r="AA98" s="71"/>
      <c r="AB98" s="71"/>
      <c r="AC98" s="71"/>
      <c r="AD98" s="71"/>
      <c r="AE98" s="71"/>
      <c r="AF98" s="71"/>
      <c r="AG98" s="71"/>
      <c r="AH98" s="71"/>
      <c r="AI98" s="71"/>
    </row>
    <row r="99" spans="1:35" ht="131.25" x14ac:dyDescent="0.4">
      <c r="A99" s="150"/>
      <c r="B99" s="143"/>
      <c r="C99" s="143"/>
      <c r="D99" s="142"/>
      <c r="E99" s="150"/>
      <c r="F99" s="118"/>
      <c r="G99" s="82"/>
      <c r="H99" s="51"/>
      <c r="I99" s="119" t="s">
        <v>190</v>
      </c>
      <c r="J99" s="58" t="s">
        <v>700</v>
      </c>
      <c r="K99" s="60"/>
      <c r="L99" s="51"/>
      <c r="M99" s="120" t="s">
        <v>36</v>
      </c>
      <c r="N99" s="61" t="s">
        <v>701</v>
      </c>
      <c r="O99" s="60"/>
      <c r="P99" s="61"/>
      <c r="Q99" s="120" t="s">
        <v>36</v>
      </c>
      <c r="R99" s="60" t="s">
        <v>702</v>
      </c>
      <c r="S99" s="62" t="s">
        <v>68</v>
      </c>
      <c r="T99" s="63">
        <v>0</v>
      </c>
      <c r="U99" s="62" t="s">
        <v>68</v>
      </c>
      <c r="V99" s="63">
        <v>0</v>
      </c>
      <c r="W99" s="64" t="s">
        <v>38</v>
      </c>
      <c r="X99" s="54">
        <f t="shared" si="21"/>
        <v>0</v>
      </c>
      <c r="Y99" s="72"/>
      <c r="Z99" s="71"/>
      <c r="AA99" s="71"/>
      <c r="AB99" s="71"/>
      <c r="AC99" s="71"/>
      <c r="AD99" s="71"/>
      <c r="AE99" s="71"/>
      <c r="AF99" s="71"/>
      <c r="AG99" s="71"/>
      <c r="AH99" s="71"/>
      <c r="AI99" s="71"/>
    </row>
    <row r="100" spans="1:35" ht="63" customHeight="1" x14ac:dyDescent="0.4">
      <c r="A100" s="150"/>
      <c r="B100" s="143" t="s">
        <v>88</v>
      </c>
      <c r="C100" s="143">
        <v>112</v>
      </c>
      <c r="D100" s="142" t="s">
        <v>89</v>
      </c>
      <c r="E100" s="143" t="s">
        <v>56</v>
      </c>
      <c r="F100" s="118"/>
      <c r="G100" s="82"/>
      <c r="H100" s="51"/>
      <c r="I100" s="119" t="s">
        <v>31</v>
      </c>
      <c r="J100" s="118" t="s">
        <v>90</v>
      </c>
      <c r="K100" s="50"/>
      <c r="L100" s="52"/>
      <c r="M100" s="120" t="s">
        <v>36</v>
      </c>
      <c r="N100" s="118" t="s">
        <v>545</v>
      </c>
      <c r="O100" s="50"/>
      <c r="P100" s="52"/>
      <c r="Q100" s="120" t="s">
        <v>36</v>
      </c>
      <c r="R100" s="118" t="s">
        <v>544</v>
      </c>
      <c r="S100" s="62" t="s">
        <v>67</v>
      </c>
      <c r="T100" s="83">
        <v>0</v>
      </c>
      <c r="U100" s="62" t="s">
        <v>66</v>
      </c>
      <c r="V100" s="83">
        <v>720</v>
      </c>
      <c r="W100" s="64" t="s">
        <v>38</v>
      </c>
      <c r="X100" s="54">
        <f t="shared" si="0"/>
        <v>720</v>
      </c>
      <c r="Y100" s="72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</row>
    <row r="101" spans="1:35" ht="183.75" x14ac:dyDescent="0.4">
      <c r="A101" s="150"/>
      <c r="B101" s="143"/>
      <c r="C101" s="143"/>
      <c r="D101" s="142"/>
      <c r="E101" s="143"/>
      <c r="F101" s="118"/>
      <c r="G101" s="82"/>
      <c r="H101" s="51"/>
      <c r="I101" s="119" t="s">
        <v>46</v>
      </c>
      <c r="J101" s="118" t="s">
        <v>390</v>
      </c>
      <c r="K101" s="50"/>
      <c r="L101" s="52"/>
      <c r="M101" s="120" t="s">
        <v>36</v>
      </c>
      <c r="N101" s="118" t="s">
        <v>391</v>
      </c>
      <c r="O101" s="50"/>
      <c r="P101" s="51"/>
      <c r="Q101" s="120" t="s">
        <v>36</v>
      </c>
      <c r="R101" s="51" t="s">
        <v>392</v>
      </c>
      <c r="S101" s="62" t="s">
        <v>68</v>
      </c>
      <c r="T101" s="83">
        <v>0</v>
      </c>
      <c r="U101" s="62" t="s">
        <v>68</v>
      </c>
      <c r="V101" s="83">
        <v>0</v>
      </c>
      <c r="W101" s="64" t="s">
        <v>38</v>
      </c>
      <c r="X101" s="54">
        <f t="shared" si="0"/>
        <v>0</v>
      </c>
      <c r="Y101" s="72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</row>
    <row r="102" spans="1:35" ht="105" x14ac:dyDescent="0.4">
      <c r="A102" s="150"/>
      <c r="B102" s="143"/>
      <c r="C102" s="143"/>
      <c r="D102" s="142"/>
      <c r="E102" s="143"/>
      <c r="F102" s="118"/>
      <c r="G102" s="82"/>
      <c r="H102" s="51"/>
      <c r="I102" s="119" t="s">
        <v>48</v>
      </c>
      <c r="J102" s="118" t="s">
        <v>389</v>
      </c>
      <c r="K102" s="50"/>
      <c r="L102" s="52"/>
      <c r="M102" s="120" t="s">
        <v>36</v>
      </c>
      <c r="N102" s="118" t="s">
        <v>393</v>
      </c>
      <c r="O102" s="50"/>
      <c r="P102" s="52"/>
      <c r="Q102" s="120" t="s">
        <v>36</v>
      </c>
      <c r="R102" s="51" t="s">
        <v>394</v>
      </c>
      <c r="S102" s="62" t="s">
        <v>68</v>
      </c>
      <c r="T102" s="83">
        <v>0</v>
      </c>
      <c r="U102" s="62" t="s">
        <v>68</v>
      </c>
      <c r="V102" s="83">
        <v>0</v>
      </c>
      <c r="W102" s="64" t="s">
        <v>38</v>
      </c>
      <c r="X102" s="54">
        <f t="shared" si="0"/>
        <v>0</v>
      </c>
      <c r="Y102" s="72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</row>
    <row r="103" spans="1:35" ht="157.5" x14ac:dyDescent="0.4">
      <c r="A103" s="150"/>
      <c r="B103" s="143"/>
      <c r="C103" s="143"/>
      <c r="D103" s="142"/>
      <c r="E103" s="143"/>
      <c r="F103" s="142"/>
      <c r="G103" s="150"/>
      <c r="H103" s="142" t="s">
        <v>398</v>
      </c>
      <c r="I103" s="119" t="s">
        <v>31</v>
      </c>
      <c r="J103" s="118" t="s">
        <v>395</v>
      </c>
      <c r="K103" s="50"/>
      <c r="L103" s="52"/>
      <c r="M103" s="84" t="s">
        <v>36</v>
      </c>
      <c r="N103" s="51" t="s">
        <v>399</v>
      </c>
      <c r="O103" s="50"/>
      <c r="P103" s="52"/>
      <c r="Q103" s="84" t="s">
        <v>36</v>
      </c>
      <c r="R103" s="51" t="s">
        <v>576</v>
      </c>
      <c r="S103" s="62" t="s">
        <v>68</v>
      </c>
      <c r="T103" s="83">
        <v>0</v>
      </c>
      <c r="U103" s="62" t="s">
        <v>68</v>
      </c>
      <c r="V103" s="83">
        <v>0</v>
      </c>
      <c r="W103" s="64" t="s">
        <v>38</v>
      </c>
      <c r="X103" s="54">
        <f t="shared" si="0"/>
        <v>0</v>
      </c>
      <c r="Y103" s="72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</row>
    <row r="104" spans="1:35" ht="78.75" x14ac:dyDescent="0.4">
      <c r="A104" s="150"/>
      <c r="B104" s="143"/>
      <c r="C104" s="143"/>
      <c r="D104" s="142"/>
      <c r="E104" s="143"/>
      <c r="F104" s="142"/>
      <c r="G104" s="150"/>
      <c r="H104" s="142"/>
      <c r="I104" s="119" t="s">
        <v>46</v>
      </c>
      <c r="J104" s="118" t="s">
        <v>396</v>
      </c>
      <c r="K104" s="50"/>
      <c r="L104" s="52"/>
      <c r="M104" s="120" t="s">
        <v>36</v>
      </c>
      <c r="N104" s="51" t="s">
        <v>400</v>
      </c>
      <c r="O104" s="50"/>
      <c r="P104" s="52"/>
      <c r="Q104" s="120" t="s">
        <v>36</v>
      </c>
      <c r="R104" s="51" t="s">
        <v>577</v>
      </c>
      <c r="S104" s="62" t="s">
        <v>68</v>
      </c>
      <c r="T104" s="83">
        <v>0</v>
      </c>
      <c r="U104" s="62" t="s">
        <v>68</v>
      </c>
      <c r="V104" s="83">
        <v>0</v>
      </c>
      <c r="W104" s="64" t="s">
        <v>38</v>
      </c>
      <c r="X104" s="54">
        <f t="shared" ref="X104:X108" si="22">+T104+V104</f>
        <v>0</v>
      </c>
      <c r="Y104" s="72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</row>
    <row r="105" spans="1:35" ht="105" x14ac:dyDescent="0.4">
      <c r="A105" s="150"/>
      <c r="B105" s="143"/>
      <c r="C105" s="143"/>
      <c r="D105" s="142"/>
      <c r="E105" s="143"/>
      <c r="F105" s="142"/>
      <c r="G105" s="150"/>
      <c r="H105" s="142"/>
      <c r="I105" s="119" t="s">
        <v>48</v>
      </c>
      <c r="J105" s="118" t="s">
        <v>397</v>
      </c>
      <c r="K105" s="50"/>
      <c r="L105" s="52"/>
      <c r="M105" s="120" t="s">
        <v>36</v>
      </c>
      <c r="N105" s="51" t="s">
        <v>401</v>
      </c>
      <c r="O105" s="50"/>
      <c r="P105" s="52"/>
      <c r="Q105" s="120" t="s">
        <v>36</v>
      </c>
      <c r="R105" s="51" t="s">
        <v>578</v>
      </c>
      <c r="S105" s="62" t="s">
        <v>68</v>
      </c>
      <c r="T105" s="83">
        <v>0</v>
      </c>
      <c r="U105" s="62" t="s">
        <v>68</v>
      </c>
      <c r="V105" s="83">
        <v>0</v>
      </c>
      <c r="W105" s="64" t="s">
        <v>38</v>
      </c>
      <c r="X105" s="54">
        <f t="shared" si="22"/>
        <v>0</v>
      </c>
      <c r="Y105" s="72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</row>
    <row r="106" spans="1:35" ht="78.75" x14ac:dyDescent="0.4">
      <c r="A106" s="150"/>
      <c r="B106" s="143"/>
      <c r="C106" s="143"/>
      <c r="D106" s="142"/>
      <c r="E106" s="143"/>
      <c r="F106" s="142"/>
      <c r="G106" s="150"/>
      <c r="H106" s="142"/>
      <c r="I106" s="119" t="s">
        <v>54</v>
      </c>
      <c r="J106" s="118" t="s">
        <v>91</v>
      </c>
      <c r="K106" s="50"/>
      <c r="L106" s="52"/>
      <c r="M106" s="120" t="s">
        <v>36</v>
      </c>
      <c r="N106" s="51" t="s">
        <v>403</v>
      </c>
      <c r="O106" s="50"/>
      <c r="P106" s="52"/>
      <c r="Q106" s="120" t="s">
        <v>36</v>
      </c>
      <c r="R106" s="51" t="s">
        <v>579</v>
      </c>
      <c r="S106" s="62" t="s">
        <v>68</v>
      </c>
      <c r="T106" s="83">
        <v>0</v>
      </c>
      <c r="U106" s="62" t="s">
        <v>68</v>
      </c>
      <c r="V106" s="83">
        <v>0</v>
      </c>
      <c r="W106" s="64" t="s">
        <v>38</v>
      </c>
      <c r="X106" s="54">
        <f t="shared" si="22"/>
        <v>0</v>
      </c>
      <c r="Y106" s="72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</row>
    <row r="107" spans="1:35" ht="105" x14ac:dyDescent="0.4">
      <c r="A107" s="150"/>
      <c r="B107" s="143"/>
      <c r="C107" s="143"/>
      <c r="D107" s="142"/>
      <c r="E107" s="143"/>
      <c r="F107" s="142"/>
      <c r="G107" s="150"/>
      <c r="H107" s="142"/>
      <c r="I107" s="119" t="s">
        <v>74</v>
      </c>
      <c r="J107" s="118" t="s">
        <v>402</v>
      </c>
      <c r="K107" s="50"/>
      <c r="L107" s="127"/>
      <c r="M107" s="120" t="s">
        <v>36</v>
      </c>
      <c r="N107" s="51" t="s">
        <v>404</v>
      </c>
      <c r="O107" s="50"/>
      <c r="P107" s="52"/>
      <c r="Q107" s="120" t="s">
        <v>36</v>
      </c>
      <c r="R107" s="51" t="s">
        <v>580</v>
      </c>
      <c r="S107" s="62" t="s">
        <v>68</v>
      </c>
      <c r="T107" s="83">
        <v>0</v>
      </c>
      <c r="U107" s="62" t="s">
        <v>68</v>
      </c>
      <c r="V107" s="83">
        <v>0</v>
      </c>
      <c r="W107" s="64" t="s">
        <v>38</v>
      </c>
      <c r="X107" s="54">
        <f t="shared" si="22"/>
        <v>0</v>
      </c>
      <c r="Y107" s="72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</row>
    <row r="108" spans="1:35" ht="157.5" x14ac:dyDescent="0.4">
      <c r="A108" s="150"/>
      <c r="B108" s="143"/>
      <c r="C108" s="143"/>
      <c r="D108" s="142"/>
      <c r="E108" s="143"/>
      <c r="F108" s="142"/>
      <c r="G108" s="150"/>
      <c r="H108" s="142"/>
      <c r="I108" s="119" t="s">
        <v>114</v>
      </c>
      <c r="J108" s="118" t="s">
        <v>405</v>
      </c>
      <c r="K108" s="50"/>
      <c r="L108" s="127"/>
      <c r="M108" s="120" t="s">
        <v>36</v>
      </c>
      <c r="N108" s="51" t="s">
        <v>582</v>
      </c>
      <c r="O108" s="50"/>
      <c r="P108" s="52"/>
      <c r="Q108" s="120" t="s">
        <v>36</v>
      </c>
      <c r="R108" s="51" t="s">
        <v>581</v>
      </c>
      <c r="S108" s="62" t="s">
        <v>68</v>
      </c>
      <c r="T108" s="83">
        <v>0</v>
      </c>
      <c r="U108" s="62" t="s">
        <v>68</v>
      </c>
      <c r="V108" s="83">
        <v>0</v>
      </c>
      <c r="W108" s="64" t="s">
        <v>38</v>
      </c>
      <c r="X108" s="54">
        <f t="shared" si="22"/>
        <v>0</v>
      </c>
      <c r="Y108" s="72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</row>
    <row r="109" spans="1:35" ht="144.75" customHeight="1" x14ac:dyDescent="0.4">
      <c r="A109" s="150"/>
      <c r="B109" s="143"/>
      <c r="C109" s="143">
        <v>183</v>
      </c>
      <c r="D109" s="142" t="s">
        <v>207</v>
      </c>
      <c r="E109" s="143" t="s">
        <v>56</v>
      </c>
      <c r="F109" s="142" t="s">
        <v>531</v>
      </c>
      <c r="G109" s="82"/>
      <c r="H109" s="51"/>
      <c r="I109" s="119" t="s">
        <v>31</v>
      </c>
      <c r="J109" s="51" t="s">
        <v>532</v>
      </c>
      <c r="K109" s="50"/>
      <c r="L109" s="52"/>
      <c r="M109" s="120" t="s">
        <v>36</v>
      </c>
      <c r="N109" s="51" t="s">
        <v>533</v>
      </c>
      <c r="O109" s="50"/>
      <c r="P109" s="52"/>
      <c r="Q109" s="120" t="s">
        <v>36</v>
      </c>
      <c r="R109" s="51" t="s">
        <v>534</v>
      </c>
      <c r="S109" s="85" t="s">
        <v>68</v>
      </c>
      <c r="T109" s="83">
        <v>0</v>
      </c>
      <c r="U109" s="85" t="s">
        <v>68</v>
      </c>
      <c r="V109" s="63">
        <v>0</v>
      </c>
      <c r="W109" s="64" t="s">
        <v>38</v>
      </c>
      <c r="X109" s="54">
        <f t="shared" ref="X109:X112" si="23">+T109+V109</f>
        <v>0</v>
      </c>
      <c r="Y109" s="72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</row>
    <row r="110" spans="1:35" ht="157.5" x14ac:dyDescent="0.4">
      <c r="A110" s="150"/>
      <c r="B110" s="143"/>
      <c r="C110" s="143"/>
      <c r="D110" s="142"/>
      <c r="E110" s="143"/>
      <c r="F110" s="142"/>
      <c r="G110" s="60"/>
      <c r="H110" s="60"/>
      <c r="I110" s="119" t="s">
        <v>46</v>
      </c>
      <c r="J110" s="61" t="s">
        <v>535</v>
      </c>
      <c r="K110" s="60"/>
      <c r="L110" s="60"/>
      <c r="M110" s="120" t="s">
        <v>36</v>
      </c>
      <c r="N110" s="58" t="s">
        <v>536</v>
      </c>
      <c r="O110" s="60"/>
      <c r="P110" s="60"/>
      <c r="Q110" s="120" t="s">
        <v>36</v>
      </c>
      <c r="R110" s="51" t="s">
        <v>537</v>
      </c>
      <c r="S110" s="85" t="s">
        <v>68</v>
      </c>
      <c r="T110" s="83">
        <v>0</v>
      </c>
      <c r="U110" s="85" t="s">
        <v>68</v>
      </c>
      <c r="V110" s="63">
        <v>0</v>
      </c>
      <c r="W110" s="64" t="s">
        <v>38</v>
      </c>
      <c r="X110" s="54">
        <f t="shared" si="23"/>
        <v>0</v>
      </c>
      <c r="Y110" s="72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</row>
    <row r="111" spans="1:35" ht="157.5" x14ac:dyDescent="0.4">
      <c r="A111" s="150"/>
      <c r="B111" s="143"/>
      <c r="C111" s="143"/>
      <c r="D111" s="142"/>
      <c r="E111" s="143"/>
      <c r="F111" s="142"/>
      <c r="G111" s="60"/>
      <c r="H111" s="60"/>
      <c r="I111" s="119" t="s">
        <v>48</v>
      </c>
      <c r="J111" s="58" t="s">
        <v>538</v>
      </c>
      <c r="K111" s="60"/>
      <c r="L111" s="60"/>
      <c r="M111" s="120" t="s">
        <v>36</v>
      </c>
      <c r="N111" s="61" t="s">
        <v>539</v>
      </c>
      <c r="O111" s="60"/>
      <c r="P111" s="60"/>
      <c r="Q111" s="120" t="s">
        <v>36</v>
      </c>
      <c r="R111" s="58" t="s">
        <v>540</v>
      </c>
      <c r="S111" s="85" t="s">
        <v>68</v>
      </c>
      <c r="T111" s="83">
        <v>0</v>
      </c>
      <c r="U111" s="85" t="s">
        <v>68</v>
      </c>
      <c r="V111" s="63">
        <v>0</v>
      </c>
      <c r="W111" s="64" t="s">
        <v>38</v>
      </c>
      <c r="X111" s="54">
        <f t="shared" si="23"/>
        <v>0</v>
      </c>
      <c r="Y111" s="72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</row>
    <row r="112" spans="1:35" ht="131.25" x14ac:dyDescent="0.4">
      <c r="A112" s="150"/>
      <c r="B112" s="143"/>
      <c r="C112" s="143"/>
      <c r="D112" s="142"/>
      <c r="E112" s="143"/>
      <c r="F112" s="142"/>
      <c r="G112" s="60"/>
      <c r="H112" s="60"/>
      <c r="I112" s="119" t="s">
        <v>54</v>
      </c>
      <c r="J112" s="58" t="s">
        <v>541</v>
      </c>
      <c r="K112" s="60"/>
      <c r="L112" s="60"/>
      <c r="M112" s="120" t="s">
        <v>36</v>
      </c>
      <c r="N112" s="61" t="s">
        <v>542</v>
      </c>
      <c r="O112" s="60"/>
      <c r="P112" s="60"/>
      <c r="Q112" s="120" t="s">
        <v>36</v>
      </c>
      <c r="R112" s="58" t="s">
        <v>543</v>
      </c>
      <c r="S112" s="86" t="s">
        <v>81</v>
      </c>
      <c r="T112" s="83">
        <v>0</v>
      </c>
      <c r="U112" s="87" t="s">
        <v>80</v>
      </c>
      <c r="V112" s="83">
        <v>0</v>
      </c>
      <c r="W112" s="64" t="s">
        <v>38</v>
      </c>
      <c r="X112" s="54">
        <f t="shared" si="23"/>
        <v>0</v>
      </c>
      <c r="Y112" s="72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</row>
    <row r="113" spans="1:35" ht="105.75" customHeight="1" x14ac:dyDescent="0.4">
      <c r="A113" s="150"/>
      <c r="B113" s="143" t="s">
        <v>92</v>
      </c>
      <c r="C113" s="144">
        <v>114</v>
      </c>
      <c r="D113" s="144" t="s">
        <v>43</v>
      </c>
      <c r="E113" s="144" t="s">
        <v>56</v>
      </c>
      <c r="F113" s="161" t="s">
        <v>93</v>
      </c>
      <c r="G113" s="88" t="s">
        <v>31</v>
      </c>
      <c r="H113" s="89" t="s">
        <v>504</v>
      </c>
      <c r="I113" s="88" t="s">
        <v>31</v>
      </c>
      <c r="J113" s="129" t="s">
        <v>505</v>
      </c>
      <c r="K113" s="88" t="s">
        <v>31</v>
      </c>
      <c r="L113" s="129" t="s">
        <v>506</v>
      </c>
      <c r="M113" s="90" t="s">
        <v>47</v>
      </c>
      <c r="N113" s="129" t="s">
        <v>507</v>
      </c>
      <c r="O113" s="90" t="s">
        <v>47</v>
      </c>
      <c r="P113" s="129" t="s">
        <v>508</v>
      </c>
      <c r="Q113" s="90" t="s">
        <v>47</v>
      </c>
      <c r="R113" s="129" t="s">
        <v>509</v>
      </c>
      <c r="S113" s="91" t="s">
        <v>66</v>
      </c>
      <c r="T113" s="92">
        <v>0</v>
      </c>
      <c r="U113" s="90" t="s">
        <v>67</v>
      </c>
      <c r="V113" s="92">
        <v>0</v>
      </c>
      <c r="W113" s="92" t="s">
        <v>38</v>
      </c>
      <c r="X113" s="93">
        <v>0</v>
      </c>
      <c r="Y113" s="94" t="s">
        <v>212</v>
      </c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</row>
    <row r="114" spans="1:35" ht="183.75" x14ac:dyDescent="0.4">
      <c r="A114" s="150"/>
      <c r="B114" s="143"/>
      <c r="C114" s="144"/>
      <c r="D114" s="144"/>
      <c r="E114" s="144"/>
      <c r="F114" s="161"/>
      <c r="G114" s="88" t="s">
        <v>46</v>
      </c>
      <c r="H114" s="89" t="s">
        <v>94</v>
      </c>
      <c r="I114" s="88" t="s">
        <v>46</v>
      </c>
      <c r="J114" s="129" t="s">
        <v>95</v>
      </c>
      <c r="K114" s="88" t="s">
        <v>46</v>
      </c>
      <c r="L114" s="129" t="s">
        <v>96</v>
      </c>
      <c r="M114" s="90" t="s">
        <v>47</v>
      </c>
      <c r="N114" s="129" t="s">
        <v>510</v>
      </c>
      <c r="O114" s="90" t="s">
        <v>47</v>
      </c>
      <c r="P114" s="129" t="s">
        <v>508</v>
      </c>
      <c r="Q114" s="90" t="s">
        <v>47</v>
      </c>
      <c r="R114" s="129" t="s">
        <v>509</v>
      </c>
      <c r="S114" s="91" t="s">
        <v>66</v>
      </c>
      <c r="T114" s="92">
        <v>0</v>
      </c>
      <c r="U114" s="90" t="s">
        <v>67</v>
      </c>
      <c r="V114" s="92">
        <v>0</v>
      </c>
      <c r="W114" s="92" t="s">
        <v>38</v>
      </c>
      <c r="X114" s="93">
        <f>+T114+V114</f>
        <v>0</v>
      </c>
      <c r="Y114" s="72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</row>
    <row r="115" spans="1:35" ht="262.5" x14ac:dyDescent="0.4">
      <c r="A115" s="150"/>
      <c r="B115" s="143"/>
      <c r="C115" s="144"/>
      <c r="D115" s="144"/>
      <c r="E115" s="144"/>
      <c r="F115" s="161"/>
      <c r="G115" s="88" t="s">
        <v>48</v>
      </c>
      <c r="H115" s="89" t="s">
        <v>97</v>
      </c>
      <c r="I115" s="88" t="s">
        <v>48</v>
      </c>
      <c r="J115" s="129" t="s">
        <v>98</v>
      </c>
      <c r="K115" s="88" t="s">
        <v>48</v>
      </c>
      <c r="L115" s="129" t="s">
        <v>99</v>
      </c>
      <c r="M115" s="90" t="s">
        <v>47</v>
      </c>
      <c r="N115" s="129" t="s">
        <v>511</v>
      </c>
      <c r="O115" s="90" t="s">
        <v>47</v>
      </c>
      <c r="P115" s="129" t="s">
        <v>512</v>
      </c>
      <c r="Q115" s="90" t="s">
        <v>47</v>
      </c>
      <c r="R115" s="129" t="s">
        <v>513</v>
      </c>
      <c r="S115" s="91" t="s">
        <v>68</v>
      </c>
      <c r="T115" s="92">
        <v>0</v>
      </c>
      <c r="U115" s="90" t="s">
        <v>68</v>
      </c>
      <c r="V115" s="92">
        <v>0</v>
      </c>
      <c r="W115" s="92" t="s">
        <v>38</v>
      </c>
      <c r="X115" s="93">
        <f>+T115+V115</f>
        <v>0</v>
      </c>
      <c r="Y115" s="72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</row>
    <row r="116" spans="1:35" ht="183.75" x14ac:dyDescent="0.4">
      <c r="A116" s="150"/>
      <c r="B116" s="143"/>
      <c r="C116" s="144"/>
      <c r="D116" s="144"/>
      <c r="E116" s="144"/>
      <c r="F116" s="161"/>
      <c r="G116" s="88" t="s">
        <v>54</v>
      </c>
      <c r="H116" s="89" t="s">
        <v>100</v>
      </c>
      <c r="I116" s="88" t="s">
        <v>54</v>
      </c>
      <c r="J116" s="129" t="s">
        <v>101</v>
      </c>
      <c r="K116" s="88" t="s">
        <v>54</v>
      </c>
      <c r="L116" s="129" t="s">
        <v>102</v>
      </c>
      <c r="M116" s="90" t="s">
        <v>47</v>
      </c>
      <c r="N116" s="129" t="s">
        <v>514</v>
      </c>
      <c r="O116" s="90" t="s">
        <v>47</v>
      </c>
      <c r="P116" s="129" t="s">
        <v>508</v>
      </c>
      <c r="Q116" s="90" t="s">
        <v>47</v>
      </c>
      <c r="R116" s="129" t="s">
        <v>509</v>
      </c>
      <c r="S116" s="91" t="s">
        <v>66</v>
      </c>
      <c r="T116" s="92">
        <v>0</v>
      </c>
      <c r="U116" s="90" t="s">
        <v>67</v>
      </c>
      <c r="V116" s="92">
        <v>0</v>
      </c>
      <c r="W116" s="92" t="s">
        <v>38</v>
      </c>
      <c r="X116" s="93">
        <f>+T116+V116</f>
        <v>0</v>
      </c>
      <c r="Y116" s="72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</row>
    <row r="117" spans="1:35" ht="210" x14ac:dyDescent="0.4">
      <c r="A117" s="150"/>
      <c r="B117" s="143"/>
      <c r="C117" s="144"/>
      <c r="D117" s="144"/>
      <c r="E117" s="144"/>
      <c r="F117" s="144" t="s">
        <v>515</v>
      </c>
      <c r="G117" s="88" t="s">
        <v>31</v>
      </c>
      <c r="H117" s="89" t="s">
        <v>516</v>
      </c>
      <c r="I117" s="88" t="s">
        <v>31</v>
      </c>
      <c r="J117" s="95" t="s">
        <v>517</v>
      </c>
      <c r="K117" s="129" t="s">
        <v>36</v>
      </c>
      <c r="L117" s="129" t="s">
        <v>518</v>
      </c>
      <c r="M117" s="129" t="s">
        <v>36</v>
      </c>
      <c r="N117" s="95" t="s">
        <v>519</v>
      </c>
      <c r="O117" s="129" t="s">
        <v>36</v>
      </c>
      <c r="P117" s="95" t="s">
        <v>45</v>
      </c>
      <c r="Q117" s="129" t="s">
        <v>47</v>
      </c>
      <c r="R117" s="96" t="s">
        <v>520</v>
      </c>
      <c r="S117" s="97" t="s">
        <v>41</v>
      </c>
      <c r="T117" s="98">
        <v>0</v>
      </c>
      <c r="U117" s="97" t="s">
        <v>40</v>
      </c>
      <c r="V117" s="98">
        <v>0</v>
      </c>
      <c r="W117" s="92" t="s">
        <v>38</v>
      </c>
      <c r="X117" s="93">
        <f t="shared" ref="X117:X118" si="24">+T117+V117</f>
        <v>0</v>
      </c>
      <c r="Y117" s="72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</row>
    <row r="118" spans="1:35" ht="236.25" x14ac:dyDescent="0.4">
      <c r="A118" s="150"/>
      <c r="B118" s="143"/>
      <c r="C118" s="144"/>
      <c r="D118" s="144"/>
      <c r="E118" s="144"/>
      <c r="F118" s="144"/>
      <c r="G118" s="88" t="s">
        <v>46</v>
      </c>
      <c r="H118" s="118" t="s">
        <v>521</v>
      </c>
      <c r="I118" s="68" t="s">
        <v>46</v>
      </c>
      <c r="J118" s="51" t="s">
        <v>522</v>
      </c>
      <c r="K118" s="116" t="s">
        <v>36</v>
      </c>
      <c r="L118" s="129" t="s">
        <v>583</v>
      </c>
      <c r="M118" s="116" t="s">
        <v>36</v>
      </c>
      <c r="N118" s="51" t="s">
        <v>523</v>
      </c>
      <c r="O118" s="116" t="s">
        <v>36</v>
      </c>
      <c r="P118" s="51" t="s">
        <v>524</v>
      </c>
      <c r="Q118" s="116" t="s">
        <v>47</v>
      </c>
      <c r="R118" s="99" t="s">
        <v>525</v>
      </c>
      <c r="S118" s="123" t="s">
        <v>40</v>
      </c>
      <c r="T118" s="53">
        <v>0</v>
      </c>
      <c r="U118" s="123" t="s">
        <v>41</v>
      </c>
      <c r="V118" s="53">
        <v>0</v>
      </c>
      <c r="W118" s="63" t="s">
        <v>38</v>
      </c>
      <c r="X118" s="54">
        <f t="shared" si="24"/>
        <v>0</v>
      </c>
      <c r="Y118" s="72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</row>
    <row r="119" spans="1:35" ht="78.75" customHeight="1" x14ac:dyDescent="0.4">
      <c r="A119" s="150"/>
      <c r="B119" s="143"/>
      <c r="C119" s="144">
        <v>121</v>
      </c>
      <c r="D119" s="144" t="s">
        <v>49</v>
      </c>
      <c r="E119" s="144" t="s">
        <v>56</v>
      </c>
      <c r="F119" s="144" t="s">
        <v>103</v>
      </c>
      <c r="G119" s="157" t="s">
        <v>31</v>
      </c>
      <c r="H119" s="142" t="s">
        <v>104</v>
      </c>
      <c r="I119" s="119" t="s">
        <v>31</v>
      </c>
      <c r="J119" s="51" t="s">
        <v>105</v>
      </c>
      <c r="K119" s="152" t="s">
        <v>47</v>
      </c>
      <c r="L119" s="142" t="s">
        <v>106</v>
      </c>
      <c r="M119" s="116" t="s">
        <v>36</v>
      </c>
      <c r="N119" s="51" t="s">
        <v>321</v>
      </c>
      <c r="O119" s="152" t="s">
        <v>47</v>
      </c>
      <c r="P119" s="142" t="s">
        <v>106</v>
      </c>
      <c r="Q119" s="116" t="s">
        <v>36</v>
      </c>
      <c r="R119" s="51" t="s">
        <v>584</v>
      </c>
      <c r="S119" s="74" t="s">
        <v>68</v>
      </c>
      <c r="T119" s="124">
        <v>150000</v>
      </c>
      <c r="U119" s="120" t="s">
        <v>68</v>
      </c>
      <c r="V119" s="124">
        <v>150000</v>
      </c>
      <c r="W119" s="64" t="s">
        <v>38</v>
      </c>
      <c r="X119" s="54">
        <f t="shared" ref="X119:X125" si="25">+T119+V119</f>
        <v>300000</v>
      </c>
      <c r="Y119" s="72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</row>
    <row r="120" spans="1:35" ht="78.75" x14ac:dyDescent="0.4">
      <c r="A120" s="150"/>
      <c r="B120" s="143"/>
      <c r="C120" s="144"/>
      <c r="D120" s="144"/>
      <c r="E120" s="144"/>
      <c r="F120" s="144"/>
      <c r="G120" s="157"/>
      <c r="H120" s="142"/>
      <c r="I120" s="119" t="s">
        <v>46</v>
      </c>
      <c r="J120" s="51" t="s">
        <v>107</v>
      </c>
      <c r="K120" s="143"/>
      <c r="L120" s="142"/>
      <c r="M120" s="116" t="s">
        <v>36</v>
      </c>
      <c r="N120" s="51" t="s">
        <v>321</v>
      </c>
      <c r="O120" s="143"/>
      <c r="P120" s="142"/>
      <c r="Q120" s="116" t="s">
        <v>36</v>
      </c>
      <c r="R120" s="51" t="s">
        <v>584</v>
      </c>
      <c r="S120" s="74" t="s">
        <v>68</v>
      </c>
      <c r="T120" s="124">
        <f>250000+15398.27</f>
        <v>265398.27</v>
      </c>
      <c r="U120" s="120" t="s">
        <v>68</v>
      </c>
      <c r="V120" s="124">
        <v>250000</v>
      </c>
      <c r="W120" s="64" t="s">
        <v>38</v>
      </c>
      <c r="X120" s="54">
        <f t="shared" si="25"/>
        <v>515398.27</v>
      </c>
      <c r="Y120" s="72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</row>
    <row r="121" spans="1:35" ht="53.25" customHeight="1" x14ac:dyDescent="0.4">
      <c r="A121" s="150"/>
      <c r="B121" s="143"/>
      <c r="C121" s="144"/>
      <c r="D121" s="144"/>
      <c r="E121" s="144"/>
      <c r="F121" s="144"/>
      <c r="G121" s="157" t="s">
        <v>46</v>
      </c>
      <c r="H121" s="142" t="s">
        <v>108</v>
      </c>
      <c r="I121" s="119" t="s">
        <v>31</v>
      </c>
      <c r="J121" s="51" t="s">
        <v>109</v>
      </c>
      <c r="K121" s="152" t="s">
        <v>47</v>
      </c>
      <c r="L121" s="142" t="s">
        <v>110</v>
      </c>
      <c r="M121" s="116" t="s">
        <v>36</v>
      </c>
      <c r="N121" s="51" t="s">
        <v>321</v>
      </c>
      <c r="O121" s="143">
        <v>1</v>
      </c>
      <c r="P121" s="142" t="s">
        <v>106</v>
      </c>
      <c r="Q121" s="116" t="s">
        <v>36</v>
      </c>
      <c r="R121" s="51" t="s">
        <v>584</v>
      </c>
      <c r="S121" s="74" t="s">
        <v>323</v>
      </c>
      <c r="T121" s="124">
        <v>0</v>
      </c>
      <c r="U121" s="120" t="s">
        <v>324</v>
      </c>
      <c r="V121" s="124">
        <v>15000</v>
      </c>
      <c r="W121" s="64" t="s">
        <v>38</v>
      </c>
      <c r="X121" s="54">
        <f t="shared" si="25"/>
        <v>15000</v>
      </c>
      <c r="Y121" s="72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</row>
    <row r="122" spans="1:35" ht="105" x14ac:dyDescent="0.4">
      <c r="A122" s="150"/>
      <c r="B122" s="143"/>
      <c r="C122" s="144"/>
      <c r="D122" s="144"/>
      <c r="E122" s="144"/>
      <c r="F122" s="144"/>
      <c r="G122" s="157"/>
      <c r="H122" s="142"/>
      <c r="I122" s="119" t="s">
        <v>46</v>
      </c>
      <c r="J122" s="51" t="s">
        <v>325</v>
      </c>
      <c r="K122" s="152"/>
      <c r="L122" s="142"/>
      <c r="M122" s="116" t="s">
        <v>36</v>
      </c>
      <c r="N122" s="51" t="s">
        <v>326</v>
      </c>
      <c r="O122" s="143"/>
      <c r="P122" s="142"/>
      <c r="Q122" s="116" t="s">
        <v>36</v>
      </c>
      <c r="R122" s="51" t="s">
        <v>585</v>
      </c>
      <c r="S122" s="74" t="s">
        <v>327</v>
      </c>
      <c r="T122" s="124">
        <v>20000</v>
      </c>
      <c r="U122" s="120" t="s">
        <v>328</v>
      </c>
      <c r="V122" s="124">
        <v>0</v>
      </c>
      <c r="W122" s="64" t="s">
        <v>38</v>
      </c>
      <c r="X122" s="54">
        <f t="shared" si="25"/>
        <v>20000</v>
      </c>
      <c r="Y122" s="72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</row>
    <row r="123" spans="1:35" ht="131.25" x14ac:dyDescent="0.4">
      <c r="A123" s="150"/>
      <c r="B123" s="143"/>
      <c r="C123" s="144"/>
      <c r="D123" s="144"/>
      <c r="E123" s="144"/>
      <c r="F123" s="144"/>
      <c r="G123" s="157"/>
      <c r="H123" s="142"/>
      <c r="I123" s="119" t="s">
        <v>54</v>
      </c>
      <c r="J123" s="51" t="s">
        <v>111</v>
      </c>
      <c r="K123" s="152"/>
      <c r="L123" s="142"/>
      <c r="M123" s="116" t="s">
        <v>36</v>
      </c>
      <c r="N123" s="51" t="s">
        <v>321</v>
      </c>
      <c r="O123" s="143"/>
      <c r="P123" s="142"/>
      <c r="Q123" s="116" t="s">
        <v>36</v>
      </c>
      <c r="R123" s="51" t="s">
        <v>584</v>
      </c>
      <c r="S123" s="74" t="s">
        <v>322</v>
      </c>
      <c r="T123" s="124">
        <v>10000</v>
      </c>
      <c r="U123" s="120" t="s">
        <v>322</v>
      </c>
      <c r="V123" s="124">
        <v>10000</v>
      </c>
      <c r="W123" s="64" t="s">
        <v>38</v>
      </c>
      <c r="X123" s="54">
        <f t="shared" si="25"/>
        <v>20000</v>
      </c>
      <c r="Y123" s="72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</row>
    <row r="124" spans="1:35" ht="105" x14ac:dyDescent="0.4">
      <c r="A124" s="150"/>
      <c r="B124" s="143"/>
      <c r="C124" s="144"/>
      <c r="D124" s="144"/>
      <c r="E124" s="144"/>
      <c r="F124" s="144"/>
      <c r="G124" s="157"/>
      <c r="H124" s="142"/>
      <c r="I124" s="119" t="s">
        <v>74</v>
      </c>
      <c r="J124" s="51" t="s">
        <v>113</v>
      </c>
      <c r="K124" s="152"/>
      <c r="L124" s="142"/>
      <c r="M124" s="116" t="s">
        <v>36</v>
      </c>
      <c r="N124" s="51" t="s">
        <v>321</v>
      </c>
      <c r="O124" s="143"/>
      <c r="P124" s="142"/>
      <c r="Q124" s="116" t="s">
        <v>36</v>
      </c>
      <c r="R124" s="51" t="s">
        <v>584</v>
      </c>
      <c r="S124" s="74" t="s">
        <v>327</v>
      </c>
      <c r="T124" s="124">
        <v>17000</v>
      </c>
      <c r="U124" s="120" t="s">
        <v>328</v>
      </c>
      <c r="V124" s="124">
        <v>0</v>
      </c>
      <c r="W124" s="64" t="s">
        <v>38</v>
      </c>
      <c r="X124" s="54">
        <f t="shared" si="25"/>
        <v>17000</v>
      </c>
      <c r="Y124" s="72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</row>
    <row r="125" spans="1:35" ht="105" x14ac:dyDescent="0.4">
      <c r="A125" s="150"/>
      <c r="B125" s="143"/>
      <c r="C125" s="144"/>
      <c r="D125" s="144"/>
      <c r="E125" s="144"/>
      <c r="F125" s="144"/>
      <c r="G125" s="157"/>
      <c r="H125" s="142"/>
      <c r="I125" s="119" t="s">
        <v>114</v>
      </c>
      <c r="J125" s="51" t="s">
        <v>112</v>
      </c>
      <c r="K125" s="152"/>
      <c r="L125" s="142"/>
      <c r="M125" s="116" t="s">
        <v>36</v>
      </c>
      <c r="N125" s="51" t="s">
        <v>321</v>
      </c>
      <c r="O125" s="143"/>
      <c r="P125" s="142"/>
      <c r="Q125" s="116" t="s">
        <v>36</v>
      </c>
      <c r="R125" s="51" t="s">
        <v>584</v>
      </c>
      <c r="S125" s="74" t="s">
        <v>327</v>
      </c>
      <c r="T125" s="124">
        <v>6000</v>
      </c>
      <c r="U125" s="120" t="s">
        <v>67</v>
      </c>
      <c r="V125" s="124">
        <v>0</v>
      </c>
      <c r="W125" s="64" t="s">
        <v>38</v>
      </c>
      <c r="X125" s="54">
        <f t="shared" si="25"/>
        <v>6000</v>
      </c>
      <c r="Y125" s="72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</row>
    <row r="126" spans="1:35" ht="105" x14ac:dyDescent="0.4">
      <c r="A126" s="150"/>
      <c r="B126" s="143"/>
      <c r="C126" s="144"/>
      <c r="D126" s="144"/>
      <c r="E126" s="144"/>
      <c r="F126" s="144"/>
      <c r="G126" s="157"/>
      <c r="H126" s="142"/>
      <c r="I126" s="119" t="s">
        <v>149</v>
      </c>
      <c r="J126" s="51" t="s">
        <v>115</v>
      </c>
      <c r="K126" s="152"/>
      <c r="L126" s="142"/>
      <c r="M126" s="116" t="s">
        <v>36</v>
      </c>
      <c r="N126" s="51" t="s">
        <v>321</v>
      </c>
      <c r="O126" s="143"/>
      <c r="P126" s="142"/>
      <c r="Q126" s="116" t="s">
        <v>36</v>
      </c>
      <c r="R126" s="51" t="s">
        <v>584</v>
      </c>
      <c r="S126" s="50" t="s">
        <v>327</v>
      </c>
      <c r="T126" s="64">
        <v>350000</v>
      </c>
      <c r="U126" s="120" t="s">
        <v>67</v>
      </c>
      <c r="V126" s="64">
        <v>0</v>
      </c>
      <c r="W126" s="64" t="s">
        <v>38</v>
      </c>
      <c r="X126" s="64">
        <f t="shared" ref="X126" si="26">T126+V126</f>
        <v>350000</v>
      </c>
      <c r="Y126" s="72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</row>
    <row r="127" spans="1:35" ht="131.25" x14ac:dyDescent="0.4">
      <c r="A127" s="150"/>
      <c r="B127" s="143"/>
      <c r="C127" s="144"/>
      <c r="D127" s="144"/>
      <c r="E127" s="144"/>
      <c r="F127" s="144"/>
      <c r="G127" s="157" t="s">
        <v>48</v>
      </c>
      <c r="H127" s="142" t="s">
        <v>104</v>
      </c>
      <c r="I127" s="119" t="s">
        <v>31</v>
      </c>
      <c r="J127" s="51" t="s">
        <v>329</v>
      </c>
      <c r="K127" s="152">
        <v>1</v>
      </c>
      <c r="L127" s="142" t="s">
        <v>106</v>
      </c>
      <c r="M127" s="116" t="s">
        <v>36</v>
      </c>
      <c r="N127" s="51" t="s">
        <v>586</v>
      </c>
      <c r="O127" s="120"/>
      <c r="P127" s="142" t="s">
        <v>106</v>
      </c>
      <c r="Q127" s="116" t="s">
        <v>36</v>
      </c>
      <c r="R127" s="50" t="s">
        <v>330</v>
      </c>
      <c r="S127" s="100" t="s">
        <v>331</v>
      </c>
      <c r="T127" s="124">
        <f>180000+164084.97+20402.34+226936.32</f>
        <v>591423.63</v>
      </c>
      <c r="U127" s="120" t="s">
        <v>332</v>
      </c>
      <c r="V127" s="115">
        <f>420000+164084.96+20402.33+226936.32+45677.66</f>
        <v>877101.2699999999</v>
      </c>
      <c r="W127" s="64" t="s">
        <v>38</v>
      </c>
      <c r="X127" s="54">
        <f t="shared" ref="X127" si="27">+T127+V127</f>
        <v>1468524.9</v>
      </c>
      <c r="Y127" s="72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</row>
    <row r="128" spans="1:35" ht="157.5" x14ac:dyDescent="0.4">
      <c r="A128" s="150"/>
      <c r="B128" s="143"/>
      <c r="C128" s="144"/>
      <c r="D128" s="144"/>
      <c r="E128" s="144"/>
      <c r="F128" s="144"/>
      <c r="G128" s="157"/>
      <c r="H128" s="142"/>
      <c r="I128" s="119" t="s">
        <v>74</v>
      </c>
      <c r="J128" s="50" t="s">
        <v>587</v>
      </c>
      <c r="K128" s="152"/>
      <c r="L128" s="142"/>
      <c r="M128" s="116" t="s">
        <v>36</v>
      </c>
      <c r="N128" s="51" t="s">
        <v>588</v>
      </c>
      <c r="O128" s="120"/>
      <c r="P128" s="142"/>
      <c r="Q128" s="116" t="s">
        <v>36</v>
      </c>
      <c r="R128" s="51" t="s">
        <v>589</v>
      </c>
      <c r="S128" s="50" t="s">
        <v>66</v>
      </c>
      <c r="T128" s="101">
        <f>60000-45677.66</f>
        <v>14322.339999999997</v>
      </c>
      <c r="U128" s="120" t="s">
        <v>67</v>
      </c>
      <c r="V128" s="64">
        <v>0</v>
      </c>
      <c r="W128" s="64" t="s">
        <v>38</v>
      </c>
      <c r="X128" s="64">
        <f t="shared" ref="X128:X136" si="28">T128+V128</f>
        <v>14322.339999999997</v>
      </c>
      <c r="Y128" s="72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</row>
    <row r="129" spans="1:35" ht="78.75" x14ac:dyDescent="0.4">
      <c r="A129" s="150"/>
      <c r="B129" s="143"/>
      <c r="C129" s="144"/>
      <c r="D129" s="144"/>
      <c r="E129" s="144"/>
      <c r="F129" s="144"/>
      <c r="G129" s="157"/>
      <c r="H129" s="142"/>
      <c r="I129" s="119" t="s">
        <v>114</v>
      </c>
      <c r="J129" s="50" t="s">
        <v>333</v>
      </c>
      <c r="K129" s="152"/>
      <c r="L129" s="142"/>
      <c r="M129" s="116" t="s">
        <v>36</v>
      </c>
      <c r="N129" s="51" t="s">
        <v>593</v>
      </c>
      <c r="O129" s="120"/>
      <c r="P129" s="142"/>
      <c r="Q129" s="116" t="s">
        <v>36</v>
      </c>
      <c r="R129" s="51" t="s">
        <v>590</v>
      </c>
      <c r="S129" s="50" t="s">
        <v>66</v>
      </c>
      <c r="T129" s="101">
        <v>20000</v>
      </c>
      <c r="U129" s="120" t="s">
        <v>67</v>
      </c>
      <c r="V129" s="64">
        <v>0</v>
      </c>
      <c r="W129" s="64" t="s">
        <v>38</v>
      </c>
      <c r="X129" s="64">
        <f t="shared" si="28"/>
        <v>20000</v>
      </c>
      <c r="Y129" s="72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</row>
    <row r="130" spans="1:35" ht="105" x14ac:dyDescent="0.4">
      <c r="A130" s="150"/>
      <c r="B130" s="143"/>
      <c r="C130" s="144"/>
      <c r="D130" s="144"/>
      <c r="E130" s="144"/>
      <c r="F130" s="144"/>
      <c r="G130" s="157"/>
      <c r="H130" s="142"/>
      <c r="I130" s="119" t="s">
        <v>149</v>
      </c>
      <c r="J130" s="50" t="s">
        <v>334</v>
      </c>
      <c r="K130" s="152"/>
      <c r="L130" s="142"/>
      <c r="M130" s="116" t="s">
        <v>36</v>
      </c>
      <c r="N130" s="51" t="s">
        <v>591</v>
      </c>
      <c r="O130" s="120"/>
      <c r="P130" s="142"/>
      <c r="Q130" s="116" t="s">
        <v>36</v>
      </c>
      <c r="R130" s="51" t="s">
        <v>592</v>
      </c>
      <c r="S130" s="50" t="s">
        <v>66</v>
      </c>
      <c r="T130" s="64">
        <v>23000</v>
      </c>
      <c r="U130" s="120" t="s">
        <v>67</v>
      </c>
      <c r="V130" s="64">
        <v>0</v>
      </c>
      <c r="W130" s="64" t="s">
        <v>38</v>
      </c>
      <c r="X130" s="64">
        <f t="shared" si="28"/>
        <v>23000</v>
      </c>
      <c r="Y130" s="72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</row>
    <row r="131" spans="1:35" ht="105" x14ac:dyDescent="0.4">
      <c r="A131" s="150"/>
      <c r="B131" s="143"/>
      <c r="C131" s="144"/>
      <c r="D131" s="144"/>
      <c r="E131" s="144"/>
      <c r="F131" s="144"/>
      <c r="G131" s="157"/>
      <c r="H131" s="142"/>
      <c r="I131" s="119" t="s">
        <v>156</v>
      </c>
      <c r="J131" s="50" t="s">
        <v>335</v>
      </c>
      <c r="K131" s="152"/>
      <c r="L131" s="142"/>
      <c r="M131" s="116" t="s">
        <v>36</v>
      </c>
      <c r="N131" s="51" t="s">
        <v>594</v>
      </c>
      <c r="O131" s="120"/>
      <c r="P131" s="142"/>
      <c r="Q131" s="116" t="s">
        <v>36</v>
      </c>
      <c r="R131" s="51" t="s">
        <v>595</v>
      </c>
      <c r="S131" s="50" t="s">
        <v>66</v>
      </c>
      <c r="T131" s="102">
        <v>350</v>
      </c>
      <c r="U131" s="120" t="s">
        <v>67</v>
      </c>
      <c r="V131" s="64">
        <v>0</v>
      </c>
      <c r="W131" s="64" t="s">
        <v>38</v>
      </c>
      <c r="X131" s="64">
        <f>T131+V131</f>
        <v>350</v>
      </c>
      <c r="Y131" s="72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</row>
    <row r="132" spans="1:35" ht="131.25" x14ac:dyDescent="0.4">
      <c r="A132" s="150"/>
      <c r="B132" s="143"/>
      <c r="C132" s="144"/>
      <c r="D132" s="144"/>
      <c r="E132" s="144"/>
      <c r="F132" s="144"/>
      <c r="G132" s="157"/>
      <c r="H132" s="142"/>
      <c r="I132" s="119" t="s">
        <v>190</v>
      </c>
      <c r="J132" s="50" t="s">
        <v>336</v>
      </c>
      <c r="K132" s="152"/>
      <c r="L132" s="142"/>
      <c r="M132" s="116" t="s">
        <v>36</v>
      </c>
      <c r="N132" s="51" t="s">
        <v>596</v>
      </c>
      <c r="O132" s="120"/>
      <c r="P132" s="142"/>
      <c r="Q132" s="116" t="s">
        <v>36</v>
      </c>
      <c r="R132" s="51" t="s">
        <v>597</v>
      </c>
      <c r="S132" s="50" t="s">
        <v>66</v>
      </c>
      <c r="T132" s="102">
        <v>40000</v>
      </c>
      <c r="U132" s="74" t="s">
        <v>67</v>
      </c>
      <c r="V132" s="76">
        <v>0</v>
      </c>
      <c r="W132" s="76" t="s">
        <v>38</v>
      </c>
      <c r="X132" s="76">
        <f t="shared" si="28"/>
        <v>40000</v>
      </c>
      <c r="Y132" s="72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</row>
    <row r="133" spans="1:35" ht="105" x14ac:dyDescent="0.4">
      <c r="A133" s="150"/>
      <c r="B133" s="143"/>
      <c r="C133" s="144"/>
      <c r="D133" s="144"/>
      <c r="E133" s="144"/>
      <c r="F133" s="144"/>
      <c r="G133" s="157"/>
      <c r="H133" s="142"/>
      <c r="I133" s="119" t="s">
        <v>191</v>
      </c>
      <c r="J133" s="50" t="s">
        <v>337</v>
      </c>
      <c r="K133" s="152"/>
      <c r="L133" s="142"/>
      <c r="M133" s="116" t="s">
        <v>36</v>
      </c>
      <c r="N133" s="51" t="s">
        <v>598</v>
      </c>
      <c r="O133" s="120"/>
      <c r="P133" s="142"/>
      <c r="Q133" s="116" t="s">
        <v>36</v>
      </c>
      <c r="R133" s="51" t="s">
        <v>599</v>
      </c>
      <c r="S133" s="50" t="s">
        <v>66</v>
      </c>
      <c r="T133" s="102">
        <v>9000</v>
      </c>
      <c r="U133" s="74" t="s">
        <v>67</v>
      </c>
      <c r="V133" s="76">
        <v>0</v>
      </c>
      <c r="W133" s="76" t="s">
        <v>38</v>
      </c>
      <c r="X133" s="76">
        <f t="shared" si="28"/>
        <v>9000</v>
      </c>
      <c r="Y133" s="72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</row>
    <row r="134" spans="1:35" ht="78.75" x14ac:dyDescent="0.4">
      <c r="A134" s="150"/>
      <c r="B134" s="143"/>
      <c r="C134" s="144"/>
      <c r="D134" s="144"/>
      <c r="E134" s="144"/>
      <c r="F134" s="144"/>
      <c r="G134" s="157"/>
      <c r="H134" s="142"/>
      <c r="I134" s="119" t="s">
        <v>292</v>
      </c>
      <c r="J134" s="50" t="s">
        <v>601</v>
      </c>
      <c r="K134" s="152"/>
      <c r="L134" s="142"/>
      <c r="M134" s="116" t="s">
        <v>36</v>
      </c>
      <c r="N134" s="51" t="s">
        <v>600</v>
      </c>
      <c r="O134" s="120"/>
      <c r="P134" s="142"/>
      <c r="Q134" s="116" t="s">
        <v>36</v>
      </c>
      <c r="R134" s="51" t="s">
        <v>602</v>
      </c>
      <c r="S134" s="50" t="s">
        <v>66</v>
      </c>
      <c r="T134" s="102">
        <v>12000</v>
      </c>
      <c r="U134" s="74" t="s">
        <v>67</v>
      </c>
      <c r="V134" s="76">
        <v>0</v>
      </c>
      <c r="W134" s="76" t="s">
        <v>38</v>
      </c>
      <c r="X134" s="76">
        <f t="shared" si="28"/>
        <v>12000</v>
      </c>
      <c r="Y134" s="72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ht="119.25" customHeight="1" x14ac:dyDescent="0.4">
      <c r="A135" s="150"/>
      <c r="B135" s="143"/>
      <c r="C135" s="144"/>
      <c r="D135" s="144"/>
      <c r="E135" s="144"/>
      <c r="F135" s="144"/>
      <c r="G135" s="157"/>
      <c r="H135" s="142"/>
      <c r="I135" s="119" t="s">
        <v>293</v>
      </c>
      <c r="J135" s="103" t="s">
        <v>603</v>
      </c>
      <c r="K135" s="152"/>
      <c r="L135" s="142"/>
      <c r="M135" s="116" t="s">
        <v>36</v>
      </c>
      <c r="N135" s="51" t="s">
        <v>604</v>
      </c>
      <c r="O135" s="120"/>
      <c r="P135" s="142"/>
      <c r="Q135" s="116" t="s">
        <v>36</v>
      </c>
      <c r="R135" s="51" t="s">
        <v>605</v>
      </c>
      <c r="S135" s="50" t="s">
        <v>68</v>
      </c>
      <c r="T135" s="102">
        <v>100000</v>
      </c>
      <c r="U135" s="74" t="s">
        <v>68</v>
      </c>
      <c r="V135" s="102">
        <v>100000</v>
      </c>
      <c r="W135" s="76" t="s">
        <v>38</v>
      </c>
      <c r="X135" s="76">
        <f t="shared" si="28"/>
        <v>200000</v>
      </c>
      <c r="Y135" s="72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ht="52.5" x14ac:dyDescent="0.4">
      <c r="A136" s="150"/>
      <c r="B136" s="143"/>
      <c r="C136" s="144">
        <v>131</v>
      </c>
      <c r="D136" s="144" t="s">
        <v>116</v>
      </c>
      <c r="E136" s="144" t="s">
        <v>56</v>
      </c>
      <c r="F136" s="144" t="s">
        <v>219</v>
      </c>
      <c r="G136" s="153" t="s">
        <v>31</v>
      </c>
      <c r="H136" s="142" t="s">
        <v>220</v>
      </c>
      <c r="I136" s="119" t="s">
        <v>31</v>
      </c>
      <c r="J136" s="104" t="s">
        <v>117</v>
      </c>
      <c r="K136" s="152">
        <v>1</v>
      </c>
      <c r="L136" s="142" t="s">
        <v>110</v>
      </c>
      <c r="M136" s="119" t="s">
        <v>36</v>
      </c>
      <c r="N136" s="51" t="s">
        <v>345</v>
      </c>
      <c r="O136" s="153" t="s">
        <v>31</v>
      </c>
      <c r="P136" s="142" t="s">
        <v>221</v>
      </c>
      <c r="Q136" s="119" t="s">
        <v>36</v>
      </c>
      <c r="R136" s="104" t="s">
        <v>215</v>
      </c>
      <c r="S136" s="74" t="s">
        <v>66</v>
      </c>
      <c r="T136" s="75">
        <v>3000</v>
      </c>
      <c r="U136" s="74" t="s">
        <v>67</v>
      </c>
      <c r="V136" s="124">
        <v>0</v>
      </c>
      <c r="W136" s="64" t="s">
        <v>38</v>
      </c>
      <c r="X136" s="64">
        <f t="shared" si="28"/>
        <v>3000</v>
      </c>
      <c r="Y136" s="180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</row>
    <row r="137" spans="1:35" ht="167.25" customHeight="1" x14ac:dyDescent="0.4">
      <c r="A137" s="150"/>
      <c r="B137" s="143"/>
      <c r="C137" s="144"/>
      <c r="D137" s="144"/>
      <c r="E137" s="144"/>
      <c r="F137" s="144"/>
      <c r="G137" s="153"/>
      <c r="H137" s="142"/>
      <c r="I137" s="119" t="s">
        <v>46</v>
      </c>
      <c r="J137" s="51" t="s">
        <v>720</v>
      </c>
      <c r="K137" s="152"/>
      <c r="L137" s="142"/>
      <c r="M137" s="119" t="s">
        <v>36</v>
      </c>
      <c r="N137" s="51" t="s">
        <v>719</v>
      </c>
      <c r="O137" s="153"/>
      <c r="P137" s="142"/>
      <c r="Q137" s="119" t="s">
        <v>36</v>
      </c>
      <c r="R137" s="51" t="s">
        <v>721</v>
      </c>
      <c r="S137" s="74" t="s">
        <v>66</v>
      </c>
      <c r="T137" s="76">
        <v>25000</v>
      </c>
      <c r="U137" s="74" t="s">
        <v>67</v>
      </c>
      <c r="V137" s="124">
        <v>0</v>
      </c>
      <c r="W137" s="64" t="s">
        <v>38</v>
      </c>
      <c r="X137" s="54">
        <f t="shared" ref="X137:X156" si="29">+T137+V137</f>
        <v>25000</v>
      </c>
      <c r="Y137" s="72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</row>
    <row r="138" spans="1:35" ht="174.75" customHeight="1" x14ac:dyDescent="0.4">
      <c r="A138" s="150"/>
      <c r="B138" s="143"/>
      <c r="C138" s="144"/>
      <c r="D138" s="144"/>
      <c r="E138" s="144"/>
      <c r="F138" s="144"/>
      <c r="G138" s="153"/>
      <c r="H138" s="142"/>
      <c r="I138" s="119" t="s">
        <v>48</v>
      </c>
      <c r="J138" s="51" t="s">
        <v>218</v>
      </c>
      <c r="K138" s="152"/>
      <c r="L138" s="142"/>
      <c r="M138" s="119" t="s">
        <v>36</v>
      </c>
      <c r="N138" s="51" t="s">
        <v>216</v>
      </c>
      <c r="O138" s="153"/>
      <c r="P138" s="142"/>
      <c r="Q138" s="119" t="s">
        <v>36</v>
      </c>
      <c r="R138" s="51" t="s">
        <v>217</v>
      </c>
      <c r="S138" s="74" t="s">
        <v>66</v>
      </c>
      <c r="T138" s="75">
        <v>5000</v>
      </c>
      <c r="U138" s="74" t="s">
        <v>67</v>
      </c>
      <c r="V138" s="124">
        <v>0</v>
      </c>
      <c r="W138" s="64" t="s">
        <v>38</v>
      </c>
      <c r="X138" s="54">
        <f>T138+V138</f>
        <v>5000</v>
      </c>
      <c r="Y138" s="72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</row>
    <row r="139" spans="1:35" ht="105" x14ac:dyDescent="0.4">
      <c r="A139" s="150"/>
      <c r="B139" s="143"/>
      <c r="C139" s="144"/>
      <c r="D139" s="144"/>
      <c r="E139" s="144"/>
      <c r="F139" s="144"/>
      <c r="G139" s="153"/>
      <c r="H139" s="142"/>
      <c r="I139" s="119" t="s">
        <v>54</v>
      </c>
      <c r="J139" s="51" t="s">
        <v>362</v>
      </c>
      <c r="K139" s="152"/>
      <c r="L139" s="142"/>
      <c r="M139" s="119" t="s">
        <v>36</v>
      </c>
      <c r="N139" s="51" t="s">
        <v>713</v>
      </c>
      <c r="O139" s="153"/>
      <c r="P139" s="142"/>
      <c r="Q139" s="119" t="s">
        <v>36</v>
      </c>
      <c r="R139" s="51" t="s">
        <v>363</v>
      </c>
      <c r="S139" s="74" t="s">
        <v>66</v>
      </c>
      <c r="T139" s="75">
        <v>0</v>
      </c>
      <c r="U139" s="74" t="s">
        <v>67</v>
      </c>
      <c r="V139" s="124">
        <v>3200</v>
      </c>
      <c r="W139" s="64" t="s">
        <v>38</v>
      </c>
      <c r="X139" s="54">
        <f t="shared" si="29"/>
        <v>3200</v>
      </c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</row>
    <row r="140" spans="1:35" ht="51.75" customHeight="1" x14ac:dyDescent="0.4">
      <c r="A140" s="150"/>
      <c r="B140" s="143"/>
      <c r="C140" s="144"/>
      <c r="D140" s="144"/>
      <c r="E140" s="144"/>
      <c r="F140" s="144"/>
      <c r="G140" s="153"/>
      <c r="H140" s="142"/>
      <c r="I140" s="119" t="s">
        <v>74</v>
      </c>
      <c r="J140" s="51" t="s">
        <v>362</v>
      </c>
      <c r="K140" s="152"/>
      <c r="L140" s="142"/>
      <c r="M140" s="119" t="s">
        <v>36</v>
      </c>
      <c r="N140" s="51" t="s">
        <v>364</v>
      </c>
      <c r="O140" s="153"/>
      <c r="P140" s="142"/>
      <c r="Q140" s="119" t="s">
        <v>36</v>
      </c>
      <c r="R140" s="51" t="s">
        <v>365</v>
      </c>
      <c r="S140" s="74" t="s">
        <v>67</v>
      </c>
      <c r="T140" s="76">
        <v>0</v>
      </c>
      <c r="U140" s="74" t="s">
        <v>66</v>
      </c>
      <c r="V140" s="124">
        <v>7500</v>
      </c>
      <c r="W140" s="64" t="s">
        <v>38</v>
      </c>
      <c r="X140" s="54">
        <f t="shared" ref="X140:X147" si="30">+T140+V140</f>
        <v>7500</v>
      </c>
      <c r="Y140" s="72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</row>
    <row r="141" spans="1:35" ht="105" x14ac:dyDescent="0.4">
      <c r="A141" s="150"/>
      <c r="B141" s="143"/>
      <c r="C141" s="144"/>
      <c r="D141" s="144"/>
      <c r="E141" s="144"/>
      <c r="F141" s="144"/>
      <c r="G141" s="153"/>
      <c r="H141" s="142"/>
      <c r="I141" s="119" t="s">
        <v>114</v>
      </c>
      <c r="J141" s="51" t="s">
        <v>362</v>
      </c>
      <c r="K141" s="152"/>
      <c r="L141" s="142"/>
      <c r="M141" s="119" t="s">
        <v>36</v>
      </c>
      <c r="N141" s="51" t="s">
        <v>366</v>
      </c>
      <c r="O141" s="153"/>
      <c r="P141" s="142"/>
      <c r="Q141" s="119" t="s">
        <v>36</v>
      </c>
      <c r="R141" s="51" t="s">
        <v>367</v>
      </c>
      <c r="S141" s="74" t="s">
        <v>67</v>
      </c>
      <c r="T141" s="76">
        <v>0</v>
      </c>
      <c r="U141" s="74" t="s">
        <v>66</v>
      </c>
      <c r="V141" s="124">
        <v>7500</v>
      </c>
      <c r="W141" s="64" t="s">
        <v>38</v>
      </c>
      <c r="X141" s="54">
        <f t="shared" ref="X141" si="31">+T141+V141</f>
        <v>7500</v>
      </c>
      <c r="Y141" s="72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</row>
    <row r="142" spans="1:35" ht="133.5" customHeight="1" x14ac:dyDescent="0.4">
      <c r="A142" s="150"/>
      <c r="B142" s="143"/>
      <c r="C142" s="144"/>
      <c r="D142" s="144"/>
      <c r="E142" s="144"/>
      <c r="F142" s="144"/>
      <c r="G142" s="153"/>
      <c r="H142" s="142"/>
      <c r="I142" s="119" t="s">
        <v>149</v>
      </c>
      <c r="J142" s="51" t="s">
        <v>352</v>
      </c>
      <c r="K142" s="152"/>
      <c r="L142" s="142"/>
      <c r="M142" s="119" t="s">
        <v>36</v>
      </c>
      <c r="N142" s="51" t="s">
        <v>717</v>
      </c>
      <c r="O142" s="153"/>
      <c r="P142" s="142"/>
      <c r="Q142" s="119" t="s">
        <v>36</v>
      </c>
      <c r="R142" s="51" t="s">
        <v>353</v>
      </c>
      <c r="S142" s="74" t="s">
        <v>66</v>
      </c>
      <c r="T142" s="76">
        <v>12050</v>
      </c>
      <c r="U142" s="74" t="s">
        <v>67</v>
      </c>
      <c r="V142" s="124">
        <v>0</v>
      </c>
      <c r="W142" s="64" t="s">
        <v>38</v>
      </c>
      <c r="X142" s="54">
        <f t="shared" si="30"/>
        <v>12050</v>
      </c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</row>
    <row r="143" spans="1:35" ht="141" customHeight="1" x14ac:dyDescent="0.4">
      <c r="A143" s="150"/>
      <c r="B143" s="143"/>
      <c r="C143" s="144"/>
      <c r="D143" s="144"/>
      <c r="E143" s="144"/>
      <c r="F143" s="144"/>
      <c r="G143" s="153"/>
      <c r="H143" s="142"/>
      <c r="I143" s="119" t="s">
        <v>153</v>
      </c>
      <c r="J143" s="51" t="s">
        <v>354</v>
      </c>
      <c r="K143" s="152"/>
      <c r="L143" s="142"/>
      <c r="M143" s="119" t="s">
        <v>36</v>
      </c>
      <c r="N143" s="51" t="s">
        <v>715</v>
      </c>
      <c r="O143" s="153"/>
      <c r="P143" s="142"/>
      <c r="Q143" s="119" t="s">
        <v>36</v>
      </c>
      <c r="R143" s="51" t="s">
        <v>355</v>
      </c>
      <c r="S143" s="74" t="s">
        <v>66</v>
      </c>
      <c r="T143" s="76">
        <v>1700</v>
      </c>
      <c r="U143" s="74" t="s">
        <v>67</v>
      </c>
      <c r="V143" s="124">
        <v>0</v>
      </c>
      <c r="W143" s="64" t="s">
        <v>38</v>
      </c>
      <c r="X143" s="54">
        <f t="shared" ref="X143" si="32">+T143+V143</f>
        <v>1700</v>
      </c>
      <c r="Y143" s="72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</row>
    <row r="144" spans="1:35" ht="174.75" customHeight="1" x14ac:dyDescent="0.4">
      <c r="A144" s="150"/>
      <c r="B144" s="143"/>
      <c r="C144" s="144"/>
      <c r="D144" s="144"/>
      <c r="E144" s="144"/>
      <c r="F144" s="144"/>
      <c r="G144" s="153"/>
      <c r="H144" s="142"/>
      <c r="I144" s="119" t="s">
        <v>156</v>
      </c>
      <c r="J144" s="51" t="s">
        <v>356</v>
      </c>
      <c r="K144" s="152"/>
      <c r="L144" s="142"/>
      <c r="M144" s="119" t="s">
        <v>36</v>
      </c>
      <c r="N144" s="51" t="s">
        <v>716</v>
      </c>
      <c r="O144" s="153"/>
      <c r="P144" s="142"/>
      <c r="Q144" s="119" t="s">
        <v>36</v>
      </c>
      <c r="R144" s="51" t="s">
        <v>357</v>
      </c>
      <c r="S144" s="74" t="s">
        <v>66</v>
      </c>
      <c r="T144" s="76">
        <v>1700</v>
      </c>
      <c r="U144" s="74" t="s">
        <v>67</v>
      </c>
      <c r="V144" s="124">
        <v>0</v>
      </c>
      <c r="W144" s="64" t="s">
        <v>38</v>
      </c>
      <c r="X144" s="54">
        <f t="shared" ref="X144" si="33">+T144+V144</f>
        <v>1700</v>
      </c>
      <c r="Y144" s="72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</row>
    <row r="145" spans="1:36" ht="167.25" customHeight="1" x14ac:dyDescent="0.4">
      <c r="A145" s="150"/>
      <c r="B145" s="143"/>
      <c r="C145" s="144"/>
      <c r="D145" s="144"/>
      <c r="E145" s="144"/>
      <c r="F145" s="144"/>
      <c r="G145" s="153"/>
      <c r="H145" s="142"/>
      <c r="I145" s="119" t="s">
        <v>190</v>
      </c>
      <c r="J145" s="51" t="s">
        <v>359</v>
      </c>
      <c r="K145" s="152"/>
      <c r="L145" s="142"/>
      <c r="M145" s="119" t="s">
        <v>36</v>
      </c>
      <c r="N145" s="51" t="s">
        <v>718</v>
      </c>
      <c r="O145" s="153"/>
      <c r="P145" s="142"/>
      <c r="Q145" s="119" t="s">
        <v>36</v>
      </c>
      <c r="R145" s="51" t="s">
        <v>358</v>
      </c>
      <c r="S145" s="74" t="s">
        <v>66</v>
      </c>
      <c r="T145" s="76">
        <v>2648</v>
      </c>
      <c r="U145" s="74" t="s">
        <v>67</v>
      </c>
      <c r="V145" s="124">
        <v>0</v>
      </c>
      <c r="W145" s="64" t="s">
        <v>38</v>
      </c>
      <c r="X145" s="54">
        <f t="shared" ref="X145" si="34">+T145+V145</f>
        <v>2648</v>
      </c>
      <c r="Y145" s="72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</row>
    <row r="146" spans="1:36" ht="131.25" x14ac:dyDescent="0.4">
      <c r="A146" s="150"/>
      <c r="B146" s="143"/>
      <c r="C146" s="144"/>
      <c r="D146" s="144"/>
      <c r="E146" s="144"/>
      <c r="F146" s="144"/>
      <c r="G146" s="153"/>
      <c r="H146" s="142"/>
      <c r="I146" s="119" t="s">
        <v>191</v>
      </c>
      <c r="J146" s="51" t="s">
        <v>361</v>
      </c>
      <c r="K146" s="152"/>
      <c r="L146" s="142"/>
      <c r="M146" s="119" t="s">
        <v>36</v>
      </c>
      <c r="N146" s="51" t="s">
        <v>360</v>
      </c>
      <c r="O146" s="153"/>
      <c r="P146" s="142"/>
      <c r="Q146" s="119" t="s">
        <v>36</v>
      </c>
      <c r="R146" s="51" t="s">
        <v>223</v>
      </c>
      <c r="S146" s="74" t="s">
        <v>66</v>
      </c>
      <c r="T146" s="76">
        <v>2500</v>
      </c>
      <c r="U146" s="74" t="s">
        <v>67</v>
      </c>
      <c r="V146" s="124">
        <v>0</v>
      </c>
      <c r="W146" s="64" t="s">
        <v>38</v>
      </c>
      <c r="X146" s="54">
        <f t="shared" si="30"/>
        <v>2500</v>
      </c>
      <c r="Y146" s="72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</row>
    <row r="147" spans="1:36" ht="131.25" x14ac:dyDescent="0.4">
      <c r="A147" s="150"/>
      <c r="B147" s="143"/>
      <c r="C147" s="144"/>
      <c r="D147" s="144"/>
      <c r="E147" s="144"/>
      <c r="F147" s="144"/>
      <c r="G147" s="153"/>
      <c r="H147" s="142"/>
      <c r="I147" s="119" t="s">
        <v>292</v>
      </c>
      <c r="J147" s="51" t="s">
        <v>724</v>
      </c>
      <c r="K147" s="152"/>
      <c r="L147" s="142"/>
      <c r="M147" s="119" t="s">
        <v>36</v>
      </c>
      <c r="N147" s="51" t="s">
        <v>722</v>
      </c>
      <c r="O147" s="153"/>
      <c r="P147" s="142"/>
      <c r="Q147" s="119" t="s">
        <v>36</v>
      </c>
      <c r="R147" s="51" t="s">
        <v>723</v>
      </c>
      <c r="S147" s="74" t="s">
        <v>66</v>
      </c>
      <c r="T147" s="76">
        <f>282557+282557</f>
        <v>565114</v>
      </c>
      <c r="U147" s="74" t="s">
        <v>67</v>
      </c>
      <c r="V147" s="124">
        <v>0</v>
      </c>
      <c r="W147" s="64" t="s">
        <v>38</v>
      </c>
      <c r="X147" s="54">
        <f t="shared" si="30"/>
        <v>565114</v>
      </c>
      <c r="Y147" s="72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</row>
    <row r="148" spans="1:36" ht="157.5" x14ac:dyDescent="0.4">
      <c r="A148" s="150"/>
      <c r="B148" s="143"/>
      <c r="C148" s="144"/>
      <c r="D148" s="144"/>
      <c r="E148" s="144"/>
      <c r="F148" s="144"/>
      <c r="G148" s="153"/>
      <c r="H148" s="142"/>
      <c r="I148" s="119" t="s">
        <v>293</v>
      </c>
      <c r="J148" s="51" t="s">
        <v>373</v>
      </c>
      <c r="K148" s="152"/>
      <c r="L148" s="142"/>
      <c r="M148" s="119" t="s">
        <v>36</v>
      </c>
      <c r="N148" s="51" t="s">
        <v>714</v>
      </c>
      <c r="O148" s="153"/>
      <c r="P148" s="142"/>
      <c r="Q148" s="119" t="s">
        <v>36</v>
      </c>
      <c r="R148" s="51" t="s">
        <v>374</v>
      </c>
      <c r="S148" s="74" t="s">
        <v>66</v>
      </c>
      <c r="T148" s="76">
        <v>16000</v>
      </c>
      <c r="U148" s="74" t="s">
        <v>67</v>
      </c>
      <c r="V148" s="124">
        <v>0</v>
      </c>
      <c r="W148" s="64" t="s">
        <v>38</v>
      </c>
      <c r="X148" s="54">
        <f t="shared" ref="X148:X151" si="35">+T148+V148</f>
        <v>16000</v>
      </c>
      <c r="Y148" s="72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</row>
    <row r="149" spans="1:36" ht="69" customHeight="1" x14ac:dyDescent="0.4">
      <c r="A149" s="150"/>
      <c r="B149" s="143"/>
      <c r="C149" s="144"/>
      <c r="D149" s="144"/>
      <c r="E149" s="144"/>
      <c r="F149" s="144"/>
      <c r="G149" s="153"/>
      <c r="H149" s="142"/>
      <c r="I149" s="119" t="s">
        <v>294</v>
      </c>
      <c r="J149" s="51" t="s">
        <v>726</v>
      </c>
      <c r="K149" s="125"/>
      <c r="L149" s="118"/>
      <c r="M149" s="119" t="s">
        <v>36</v>
      </c>
      <c r="N149" s="51" t="s">
        <v>728</v>
      </c>
      <c r="O149" s="117"/>
      <c r="P149" s="118"/>
      <c r="Q149" s="119" t="s">
        <v>36</v>
      </c>
      <c r="R149" s="51" t="s">
        <v>730</v>
      </c>
      <c r="S149" s="74" t="s">
        <v>66</v>
      </c>
      <c r="T149" s="76">
        <v>14000</v>
      </c>
      <c r="U149" s="74" t="s">
        <v>67</v>
      </c>
      <c r="V149" s="124">
        <v>0</v>
      </c>
      <c r="W149" s="64" t="s">
        <v>38</v>
      </c>
      <c r="X149" s="54">
        <f t="shared" ref="X149:X150" si="36">+T149+V149</f>
        <v>14000</v>
      </c>
      <c r="Y149" s="72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</row>
    <row r="150" spans="1:36" ht="52.5" x14ac:dyDescent="0.4">
      <c r="A150" s="150"/>
      <c r="B150" s="143"/>
      <c r="C150" s="144"/>
      <c r="D150" s="144"/>
      <c r="E150" s="144"/>
      <c r="F150" s="144"/>
      <c r="G150" s="153"/>
      <c r="H150" s="142"/>
      <c r="I150" s="119" t="s">
        <v>725</v>
      </c>
      <c r="J150" s="51" t="s">
        <v>727</v>
      </c>
      <c r="K150" s="125"/>
      <c r="L150" s="118"/>
      <c r="M150" s="119" t="s">
        <v>36</v>
      </c>
      <c r="N150" s="51" t="s">
        <v>729</v>
      </c>
      <c r="O150" s="117"/>
      <c r="P150" s="118"/>
      <c r="Q150" s="119" t="s">
        <v>36</v>
      </c>
      <c r="R150" s="51" t="s">
        <v>731</v>
      </c>
      <c r="S150" s="74" t="s">
        <v>66</v>
      </c>
      <c r="T150" s="76">
        <v>4900</v>
      </c>
      <c r="U150" s="74" t="s">
        <v>67</v>
      </c>
      <c r="V150" s="124">
        <v>0</v>
      </c>
      <c r="W150" s="64" t="s">
        <v>38</v>
      </c>
      <c r="X150" s="54">
        <f t="shared" si="36"/>
        <v>4900</v>
      </c>
      <c r="Y150" s="72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</row>
    <row r="151" spans="1:36" ht="288.75" x14ac:dyDescent="0.4">
      <c r="A151" s="150"/>
      <c r="B151" s="143" t="s">
        <v>118</v>
      </c>
      <c r="C151" s="120">
        <v>114</v>
      </c>
      <c r="D151" s="118" t="s">
        <v>43</v>
      </c>
      <c r="E151" s="120" t="s">
        <v>56</v>
      </c>
      <c r="F151" s="118" t="s">
        <v>526</v>
      </c>
      <c r="G151" s="68" t="s">
        <v>31</v>
      </c>
      <c r="H151" s="118" t="s">
        <v>527</v>
      </c>
      <c r="I151" s="68" t="s">
        <v>31</v>
      </c>
      <c r="J151" s="118" t="s">
        <v>528</v>
      </c>
      <c r="K151" s="105"/>
      <c r="L151" s="118" t="s">
        <v>546</v>
      </c>
      <c r="M151" s="116" t="s">
        <v>36</v>
      </c>
      <c r="N151" s="51" t="s">
        <v>529</v>
      </c>
      <c r="O151" s="116" t="s">
        <v>36</v>
      </c>
      <c r="P151" s="51" t="s">
        <v>45</v>
      </c>
      <c r="Q151" s="116" t="s">
        <v>47</v>
      </c>
      <c r="R151" s="99" t="s">
        <v>520</v>
      </c>
      <c r="S151" s="123" t="s">
        <v>40</v>
      </c>
      <c r="T151" s="53">
        <v>0</v>
      </c>
      <c r="U151" s="123" t="s">
        <v>41</v>
      </c>
      <c r="V151" s="53">
        <v>0</v>
      </c>
      <c r="W151" s="63" t="s">
        <v>38</v>
      </c>
      <c r="X151" s="54">
        <f t="shared" si="35"/>
        <v>0</v>
      </c>
      <c r="Y151" s="106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</row>
    <row r="152" spans="1:36" s="38" customFormat="1" ht="58.5" customHeight="1" x14ac:dyDescent="0.4">
      <c r="A152" s="150"/>
      <c r="B152" s="143"/>
      <c r="C152" s="143">
        <v>184</v>
      </c>
      <c r="D152" s="142" t="s">
        <v>119</v>
      </c>
      <c r="E152" s="143" t="s">
        <v>56</v>
      </c>
      <c r="F152" s="142" t="s">
        <v>120</v>
      </c>
      <c r="G152" s="150" t="s">
        <v>31</v>
      </c>
      <c r="H152" s="142" t="s">
        <v>121</v>
      </c>
      <c r="I152" s="119"/>
      <c r="J152" s="51"/>
      <c r="K152" s="150" t="s">
        <v>31</v>
      </c>
      <c r="L152" s="142" t="s">
        <v>122</v>
      </c>
      <c r="M152" s="120"/>
      <c r="N152" s="51"/>
      <c r="O152" s="143" t="s">
        <v>36</v>
      </c>
      <c r="P152" s="142" t="s">
        <v>124</v>
      </c>
      <c r="Q152" s="120"/>
      <c r="R152" s="51"/>
      <c r="S152" s="62"/>
      <c r="T152" s="76"/>
      <c r="U152" s="50"/>
      <c r="V152" s="124"/>
      <c r="W152" s="64"/>
      <c r="X152" s="64"/>
      <c r="Y152" s="106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39"/>
    </row>
    <row r="153" spans="1:36" ht="105" x14ac:dyDescent="0.4">
      <c r="A153" s="150"/>
      <c r="B153" s="143"/>
      <c r="C153" s="143"/>
      <c r="D153" s="142"/>
      <c r="E153" s="143"/>
      <c r="F153" s="142"/>
      <c r="G153" s="143"/>
      <c r="H153" s="142"/>
      <c r="I153" s="119" t="s">
        <v>46</v>
      </c>
      <c r="J153" s="51" t="s">
        <v>386</v>
      </c>
      <c r="K153" s="143"/>
      <c r="L153" s="142"/>
      <c r="M153" s="120" t="s">
        <v>36</v>
      </c>
      <c r="N153" s="51" t="s">
        <v>606</v>
      </c>
      <c r="O153" s="143"/>
      <c r="P153" s="142"/>
      <c r="Q153" s="120" t="s">
        <v>36</v>
      </c>
      <c r="R153" s="51" t="s">
        <v>385</v>
      </c>
      <c r="S153" s="62" t="s">
        <v>67</v>
      </c>
      <c r="T153" s="76">
        <v>0</v>
      </c>
      <c r="U153" s="62" t="s">
        <v>66</v>
      </c>
      <c r="V153" s="124">
        <v>0</v>
      </c>
      <c r="W153" s="64" t="s">
        <v>38</v>
      </c>
      <c r="X153" s="64">
        <f t="shared" si="29"/>
        <v>0</v>
      </c>
      <c r="Y153" s="106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</row>
    <row r="154" spans="1:36" ht="105" x14ac:dyDescent="0.4">
      <c r="A154" s="150"/>
      <c r="B154" s="143"/>
      <c r="C154" s="143"/>
      <c r="D154" s="142"/>
      <c r="E154" s="143"/>
      <c r="F154" s="142"/>
      <c r="G154" s="143"/>
      <c r="H154" s="142"/>
      <c r="I154" s="119" t="s">
        <v>48</v>
      </c>
      <c r="J154" s="51" t="s">
        <v>125</v>
      </c>
      <c r="K154" s="143"/>
      <c r="L154" s="142"/>
      <c r="M154" s="120" t="s">
        <v>36</v>
      </c>
      <c r="N154" s="51" t="s">
        <v>123</v>
      </c>
      <c r="O154" s="143"/>
      <c r="P154" s="142"/>
      <c r="Q154" s="120" t="s">
        <v>36</v>
      </c>
      <c r="R154" s="51" t="s">
        <v>123</v>
      </c>
      <c r="S154" s="62" t="s">
        <v>68</v>
      </c>
      <c r="T154" s="76">
        <v>0</v>
      </c>
      <c r="U154" s="50" t="s">
        <v>68</v>
      </c>
      <c r="V154" s="124">
        <f>10000+31500</f>
        <v>41500</v>
      </c>
      <c r="W154" s="64" t="s">
        <v>38</v>
      </c>
      <c r="X154" s="64">
        <f t="shared" si="29"/>
        <v>41500</v>
      </c>
      <c r="Y154" s="106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</row>
    <row r="155" spans="1:36" ht="131.25" x14ac:dyDescent="0.4">
      <c r="A155" s="150"/>
      <c r="B155" s="143"/>
      <c r="C155" s="143"/>
      <c r="D155" s="142"/>
      <c r="E155" s="143"/>
      <c r="F155" s="142"/>
      <c r="G155" s="143"/>
      <c r="H155" s="142"/>
      <c r="I155" s="119" t="s">
        <v>54</v>
      </c>
      <c r="J155" s="51" t="s">
        <v>387</v>
      </c>
      <c r="K155" s="143"/>
      <c r="L155" s="142"/>
      <c r="M155" s="120" t="s">
        <v>36</v>
      </c>
      <c r="N155" s="51" t="s">
        <v>388</v>
      </c>
      <c r="O155" s="143"/>
      <c r="P155" s="142"/>
      <c r="Q155" s="120" t="s">
        <v>36</v>
      </c>
      <c r="R155" s="51" t="s">
        <v>385</v>
      </c>
      <c r="S155" s="62" t="s">
        <v>68</v>
      </c>
      <c r="T155" s="76">
        <v>0</v>
      </c>
      <c r="U155" s="50" t="s">
        <v>68</v>
      </c>
      <c r="V155" s="124">
        <v>0</v>
      </c>
      <c r="W155" s="64" t="s">
        <v>38</v>
      </c>
      <c r="X155" s="64">
        <f t="shared" si="29"/>
        <v>0</v>
      </c>
      <c r="Y155" s="106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</row>
    <row r="156" spans="1:36" ht="78.75" x14ac:dyDescent="0.4">
      <c r="A156" s="150"/>
      <c r="B156" s="143"/>
      <c r="C156" s="143"/>
      <c r="D156" s="142"/>
      <c r="E156" s="143"/>
      <c r="F156" s="142"/>
      <c r="G156" s="143"/>
      <c r="H156" s="142"/>
      <c r="I156" s="119" t="s">
        <v>74</v>
      </c>
      <c r="J156" s="51" t="s">
        <v>126</v>
      </c>
      <c r="K156" s="143"/>
      <c r="L156" s="142"/>
      <c r="M156" s="120" t="s">
        <v>36</v>
      </c>
      <c r="N156" s="51" t="s">
        <v>127</v>
      </c>
      <c r="O156" s="143"/>
      <c r="P156" s="142"/>
      <c r="Q156" s="120" t="s">
        <v>36</v>
      </c>
      <c r="R156" s="51" t="s">
        <v>126</v>
      </c>
      <c r="S156" s="62" t="s">
        <v>67</v>
      </c>
      <c r="T156" s="76">
        <v>0</v>
      </c>
      <c r="U156" s="50" t="s">
        <v>66</v>
      </c>
      <c r="V156" s="124">
        <f>20000-19800</f>
        <v>200</v>
      </c>
      <c r="W156" s="64" t="s">
        <v>38</v>
      </c>
      <c r="X156" s="64">
        <f t="shared" si="29"/>
        <v>200</v>
      </c>
      <c r="Y156" s="106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</row>
    <row r="157" spans="1:36" ht="78.75" x14ac:dyDescent="0.4">
      <c r="A157" s="150"/>
      <c r="B157" s="143" t="s">
        <v>213</v>
      </c>
      <c r="C157" s="143">
        <v>121</v>
      </c>
      <c r="D157" s="142" t="s">
        <v>49</v>
      </c>
      <c r="E157" s="143" t="s">
        <v>56</v>
      </c>
      <c r="F157" s="142" t="s">
        <v>214</v>
      </c>
      <c r="G157" s="50"/>
      <c r="H157" s="51"/>
      <c r="I157" s="119" t="s">
        <v>31</v>
      </c>
      <c r="J157" s="51" t="s">
        <v>128</v>
      </c>
      <c r="K157" s="50"/>
      <c r="L157" s="52"/>
      <c r="M157" s="120" t="s">
        <v>47</v>
      </c>
      <c r="N157" s="51" t="s">
        <v>338</v>
      </c>
      <c r="O157" s="50"/>
      <c r="P157" s="51"/>
      <c r="Q157" s="120" t="s">
        <v>47</v>
      </c>
      <c r="R157" s="126" t="s">
        <v>339</v>
      </c>
      <c r="S157" s="74" t="s">
        <v>66</v>
      </c>
      <c r="T157" s="124">
        <v>0</v>
      </c>
      <c r="U157" s="74" t="s">
        <v>67</v>
      </c>
      <c r="V157" s="124">
        <v>0</v>
      </c>
      <c r="W157" s="64" t="s">
        <v>38</v>
      </c>
      <c r="X157" s="64">
        <f t="shared" ref="X157:X163" si="37">T157+V157</f>
        <v>0</v>
      </c>
      <c r="Y157" s="106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</row>
    <row r="158" spans="1:36" ht="63" customHeight="1" x14ac:dyDescent="0.4">
      <c r="A158" s="150"/>
      <c r="B158" s="143"/>
      <c r="C158" s="143"/>
      <c r="D158" s="142"/>
      <c r="E158" s="143"/>
      <c r="F158" s="142"/>
      <c r="G158" s="50"/>
      <c r="H158" s="51"/>
      <c r="I158" s="119" t="s">
        <v>46</v>
      </c>
      <c r="J158" s="51" t="s">
        <v>129</v>
      </c>
      <c r="K158" s="50"/>
      <c r="L158" s="52"/>
      <c r="M158" s="120" t="s">
        <v>36</v>
      </c>
      <c r="N158" s="51" t="s">
        <v>340</v>
      </c>
      <c r="O158" s="50"/>
      <c r="P158" s="51"/>
      <c r="Q158" s="120" t="s">
        <v>36</v>
      </c>
      <c r="R158" s="126" t="s">
        <v>607</v>
      </c>
      <c r="S158" s="74" t="s">
        <v>66</v>
      </c>
      <c r="T158" s="124">
        <v>0</v>
      </c>
      <c r="U158" s="74" t="s">
        <v>67</v>
      </c>
      <c r="V158" s="124">
        <v>0</v>
      </c>
      <c r="W158" s="64" t="s">
        <v>38</v>
      </c>
      <c r="X158" s="64">
        <f t="shared" si="37"/>
        <v>0</v>
      </c>
      <c r="Y158" s="106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</row>
    <row r="159" spans="1:36" ht="105" x14ac:dyDescent="0.4">
      <c r="A159" s="150"/>
      <c r="B159" s="143"/>
      <c r="C159" s="143"/>
      <c r="D159" s="142"/>
      <c r="E159" s="143"/>
      <c r="F159" s="142" t="s">
        <v>130</v>
      </c>
      <c r="G159" s="50"/>
      <c r="H159" s="51"/>
      <c r="I159" s="119" t="s">
        <v>31</v>
      </c>
      <c r="J159" s="51" t="s">
        <v>131</v>
      </c>
      <c r="K159" s="50"/>
      <c r="L159" s="52"/>
      <c r="M159" s="120" t="s">
        <v>36</v>
      </c>
      <c r="N159" s="51" t="s">
        <v>341</v>
      </c>
      <c r="O159" s="50"/>
      <c r="P159" s="52"/>
      <c r="Q159" s="120" t="s">
        <v>36</v>
      </c>
      <c r="R159" s="51" t="s">
        <v>341</v>
      </c>
      <c r="S159" s="74" t="s">
        <v>68</v>
      </c>
      <c r="T159" s="124">
        <v>0</v>
      </c>
      <c r="U159" s="74" t="s">
        <v>68</v>
      </c>
      <c r="V159" s="124">
        <v>0</v>
      </c>
      <c r="W159" s="64" t="s">
        <v>38</v>
      </c>
      <c r="X159" s="64">
        <f t="shared" si="37"/>
        <v>0</v>
      </c>
      <c r="Y159" s="106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</row>
    <row r="160" spans="1:36" ht="63" customHeight="1" x14ac:dyDescent="0.4">
      <c r="A160" s="150"/>
      <c r="B160" s="143"/>
      <c r="C160" s="143"/>
      <c r="D160" s="142"/>
      <c r="E160" s="143"/>
      <c r="F160" s="142"/>
      <c r="G160" s="50"/>
      <c r="H160" s="51"/>
      <c r="I160" s="119" t="s">
        <v>46</v>
      </c>
      <c r="J160" s="51" t="s">
        <v>132</v>
      </c>
      <c r="K160" s="50"/>
      <c r="L160" s="52"/>
      <c r="M160" s="120" t="s">
        <v>36</v>
      </c>
      <c r="N160" s="51" t="s">
        <v>610</v>
      </c>
      <c r="O160" s="50"/>
      <c r="P160" s="52"/>
      <c r="Q160" s="120" t="s">
        <v>36</v>
      </c>
      <c r="R160" s="51" t="s">
        <v>611</v>
      </c>
      <c r="S160" s="74" t="s">
        <v>68</v>
      </c>
      <c r="T160" s="124">
        <v>0</v>
      </c>
      <c r="U160" s="74" t="s">
        <v>68</v>
      </c>
      <c r="V160" s="124">
        <v>0</v>
      </c>
      <c r="W160" s="64" t="s">
        <v>38</v>
      </c>
      <c r="X160" s="64">
        <f t="shared" si="37"/>
        <v>0</v>
      </c>
      <c r="Y160" s="106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ht="131.25" x14ac:dyDescent="0.4">
      <c r="A161" s="150"/>
      <c r="B161" s="143"/>
      <c r="C161" s="143"/>
      <c r="D161" s="142"/>
      <c r="E161" s="143"/>
      <c r="F161" s="142"/>
      <c r="G161" s="50"/>
      <c r="H161" s="51"/>
      <c r="I161" s="119" t="s">
        <v>48</v>
      </c>
      <c r="J161" s="51" t="s">
        <v>342</v>
      </c>
      <c r="K161" s="50"/>
      <c r="L161" s="52"/>
      <c r="M161" s="120" t="s">
        <v>36</v>
      </c>
      <c r="N161" s="51" t="s">
        <v>342</v>
      </c>
      <c r="O161" s="50"/>
      <c r="P161" s="52"/>
      <c r="Q161" s="120" t="s">
        <v>36</v>
      </c>
      <c r="R161" s="51" t="s">
        <v>608</v>
      </c>
      <c r="S161" s="74" t="s">
        <v>68</v>
      </c>
      <c r="T161" s="124">
        <v>0</v>
      </c>
      <c r="U161" s="74" t="s">
        <v>68</v>
      </c>
      <c r="V161" s="124">
        <v>0</v>
      </c>
      <c r="W161" s="64" t="s">
        <v>38</v>
      </c>
      <c r="X161" s="64">
        <f t="shared" si="37"/>
        <v>0</v>
      </c>
      <c r="Y161" s="106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ht="131.25" x14ac:dyDescent="0.4">
      <c r="A162" s="150"/>
      <c r="B162" s="143"/>
      <c r="C162" s="143"/>
      <c r="D162" s="142"/>
      <c r="E162" s="143"/>
      <c r="F162" s="142"/>
      <c r="G162" s="50"/>
      <c r="H162" s="51"/>
      <c r="I162" s="119" t="s">
        <v>54</v>
      </c>
      <c r="J162" s="51" t="s">
        <v>133</v>
      </c>
      <c r="K162" s="50"/>
      <c r="L162" s="52"/>
      <c r="M162" s="120" t="s">
        <v>36</v>
      </c>
      <c r="N162" s="51" t="s">
        <v>343</v>
      </c>
      <c r="O162" s="50"/>
      <c r="P162" s="52"/>
      <c r="Q162" s="120" t="s">
        <v>36</v>
      </c>
      <c r="R162" s="51" t="s">
        <v>609</v>
      </c>
      <c r="S162" s="74" t="s">
        <v>68</v>
      </c>
      <c r="T162" s="124">
        <v>0</v>
      </c>
      <c r="U162" s="74" t="s">
        <v>68</v>
      </c>
      <c r="V162" s="124">
        <v>0</v>
      </c>
      <c r="W162" s="64" t="s">
        <v>38</v>
      </c>
      <c r="X162" s="64">
        <f t="shared" si="37"/>
        <v>0</v>
      </c>
      <c r="Y162" s="106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</row>
    <row r="163" spans="1:35" ht="131.25" x14ac:dyDescent="0.4">
      <c r="A163" s="150"/>
      <c r="B163" s="143"/>
      <c r="C163" s="143"/>
      <c r="D163" s="142"/>
      <c r="E163" s="143"/>
      <c r="F163" s="142"/>
      <c r="G163" s="50"/>
      <c r="H163" s="51"/>
      <c r="I163" s="119" t="s">
        <v>74</v>
      </c>
      <c r="J163" s="51" t="s">
        <v>134</v>
      </c>
      <c r="K163" s="50"/>
      <c r="L163" s="52"/>
      <c r="M163" s="120" t="s">
        <v>36</v>
      </c>
      <c r="N163" s="51" t="s">
        <v>612</v>
      </c>
      <c r="O163" s="50"/>
      <c r="P163" s="52"/>
      <c r="Q163" s="120" t="s">
        <v>36</v>
      </c>
      <c r="R163" s="51" t="s">
        <v>344</v>
      </c>
      <c r="S163" s="74" t="s">
        <v>68</v>
      </c>
      <c r="T163" s="124">
        <v>3537.5</v>
      </c>
      <c r="U163" s="74" t="s">
        <v>68</v>
      </c>
      <c r="V163" s="124">
        <v>3537.5</v>
      </c>
      <c r="W163" s="64" t="s">
        <v>38</v>
      </c>
      <c r="X163" s="64">
        <f t="shared" si="37"/>
        <v>7075</v>
      </c>
      <c r="Y163" s="106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</row>
    <row r="164" spans="1:35" ht="89.25" customHeight="1" x14ac:dyDescent="0.4">
      <c r="A164" s="150"/>
      <c r="B164" s="136" t="s">
        <v>135</v>
      </c>
      <c r="C164" s="143">
        <v>113</v>
      </c>
      <c r="D164" s="143" t="s">
        <v>82</v>
      </c>
      <c r="E164" s="136" t="s">
        <v>60</v>
      </c>
      <c r="F164" s="142" t="s">
        <v>138</v>
      </c>
      <c r="G164" s="50"/>
      <c r="H164" s="51"/>
      <c r="I164" s="108" t="s">
        <v>31</v>
      </c>
      <c r="J164" s="128" t="s">
        <v>139</v>
      </c>
      <c r="K164" s="50"/>
      <c r="L164" s="52"/>
      <c r="M164" s="120" t="s">
        <v>47</v>
      </c>
      <c r="N164" s="128" t="s">
        <v>228</v>
      </c>
      <c r="O164" s="50"/>
      <c r="P164" s="52"/>
      <c r="Q164" s="120" t="s">
        <v>47</v>
      </c>
      <c r="R164" s="51" t="s">
        <v>65</v>
      </c>
      <c r="S164" s="70" t="s">
        <v>66</v>
      </c>
      <c r="T164" s="83">
        <v>6400</v>
      </c>
      <c r="U164" s="70" t="s">
        <v>67</v>
      </c>
      <c r="V164" s="109">
        <v>0</v>
      </c>
      <c r="W164" s="124" t="s">
        <v>38</v>
      </c>
      <c r="X164" s="54">
        <f t="shared" ref="X164:X211" si="38">T164+V164</f>
        <v>6400</v>
      </c>
      <c r="Y164" s="72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</row>
    <row r="165" spans="1:35" ht="105" x14ac:dyDescent="0.4">
      <c r="A165" s="150"/>
      <c r="B165" s="137"/>
      <c r="C165" s="143"/>
      <c r="D165" s="143"/>
      <c r="E165" s="137"/>
      <c r="F165" s="142"/>
      <c r="G165" s="50"/>
      <c r="H165" s="51"/>
      <c r="I165" s="108" t="s">
        <v>48</v>
      </c>
      <c r="J165" s="128" t="s">
        <v>140</v>
      </c>
      <c r="K165" s="50"/>
      <c r="L165" s="52"/>
      <c r="M165" s="120" t="s">
        <v>47</v>
      </c>
      <c r="N165" s="128" t="s">
        <v>229</v>
      </c>
      <c r="O165" s="50"/>
      <c r="P165" s="128"/>
      <c r="Q165" s="120" t="s">
        <v>47</v>
      </c>
      <c r="R165" s="51" t="s">
        <v>141</v>
      </c>
      <c r="S165" s="62" t="s">
        <v>66</v>
      </c>
      <c r="T165" s="75">
        <f>66000+14529.09</f>
        <v>80529.09</v>
      </c>
      <c r="U165" s="70" t="s">
        <v>67</v>
      </c>
      <c r="V165" s="109">
        <v>0</v>
      </c>
      <c r="W165" s="124" t="s">
        <v>38</v>
      </c>
      <c r="X165" s="54">
        <f t="shared" si="38"/>
        <v>80529.09</v>
      </c>
      <c r="Y165" s="72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</row>
    <row r="166" spans="1:35" ht="132.75" customHeight="1" x14ac:dyDescent="0.4">
      <c r="A166" s="150"/>
      <c r="B166" s="137"/>
      <c r="C166" s="143"/>
      <c r="D166" s="143"/>
      <c r="E166" s="137"/>
      <c r="F166" s="142"/>
      <c r="G166" s="50"/>
      <c r="H166" s="51"/>
      <c r="I166" s="108" t="s">
        <v>54</v>
      </c>
      <c r="J166" s="128" t="s">
        <v>142</v>
      </c>
      <c r="K166" s="50"/>
      <c r="L166" s="52"/>
      <c r="M166" s="120" t="s">
        <v>47</v>
      </c>
      <c r="N166" s="128" t="s">
        <v>230</v>
      </c>
      <c r="O166" s="50"/>
      <c r="P166" s="52"/>
      <c r="Q166" s="120" t="s">
        <v>47</v>
      </c>
      <c r="R166" s="51" t="s">
        <v>143</v>
      </c>
      <c r="S166" s="62" t="s">
        <v>66</v>
      </c>
      <c r="T166" s="83">
        <f>13000-6200</f>
        <v>6800</v>
      </c>
      <c r="U166" s="70" t="s">
        <v>67</v>
      </c>
      <c r="V166" s="63">
        <v>0</v>
      </c>
      <c r="W166" s="124" t="s">
        <v>38</v>
      </c>
      <c r="X166" s="54">
        <f t="shared" si="38"/>
        <v>6800</v>
      </c>
      <c r="Y166" s="72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</row>
    <row r="167" spans="1:35" ht="97.5" customHeight="1" x14ac:dyDescent="0.4">
      <c r="A167" s="150"/>
      <c r="B167" s="137"/>
      <c r="C167" s="143"/>
      <c r="D167" s="143"/>
      <c r="E167" s="137"/>
      <c r="F167" s="142"/>
      <c r="G167" s="50"/>
      <c r="H167" s="51"/>
      <c r="I167" s="108" t="s">
        <v>74</v>
      </c>
      <c r="J167" s="128" t="s">
        <v>144</v>
      </c>
      <c r="K167" s="50"/>
      <c r="L167" s="52"/>
      <c r="M167" s="120" t="s">
        <v>36</v>
      </c>
      <c r="N167" s="128" t="s">
        <v>145</v>
      </c>
      <c r="O167" s="50"/>
      <c r="P167" s="52"/>
      <c r="Q167" s="120" t="s">
        <v>36</v>
      </c>
      <c r="R167" s="50" t="s">
        <v>231</v>
      </c>
      <c r="S167" s="62" t="s">
        <v>67</v>
      </c>
      <c r="T167" s="83">
        <v>0</v>
      </c>
      <c r="U167" s="62" t="s">
        <v>66</v>
      </c>
      <c r="V167" s="63">
        <f>3000+3500</f>
        <v>6500</v>
      </c>
      <c r="W167" s="124" t="s">
        <v>38</v>
      </c>
      <c r="X167" s="54">
        <f t="shared" si="38"/>
        <v>6500</v>
      </c>
      <c r="Y167" s="72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</row>
    <row r="168" spans="1:35" ht="114.75" customHeight="1" x14ac:dyDescent="0.4">
      <c r="A168" s="150"/>
      <c r="B168" s="137"/>
      <c r="C168" s="143"/>
      <c r="D168" s="143"/>
      <c r="E168" s="137"/>
      <c r="F168" s="142"/>
      <c r="G168" s="50"/>
      <c r="H168" s="51"/>
      <c r="I168" s="108" t="s">
        <v>114</v>
      </c>
      <c r="J168" s="128" t="s">
        <v>147</v>
      </c>
      <c r="K168" s="50"/>
      <c r="L168" s="52"/>
      <c r="M168" s="120" t="s">
        <v>47</v>
      </c>
      <c r="N168" s="128" t="s">
        <v>146</v>
      </c>
      <c r="O168" s="50"/>
      <c r="P168" s="128"/>
      <c r="Q168" s="120" t="s">
        <v>47</v>
      </c>
      <c r="R168" s="51" t="s">
        <v>148</v>
      </c>
      <c r="S168" s="62" t="s">
        <v>68</v>
      </c>
      <c r="T168" s="109">
        <f>3200+1739</f>
        <v>4939</v>
      </c>
      <c r="U168" s="62" t="s">
        <v>68</v>
      </c>
      <c r="V168" s="109">
        <f>3200+1739</f>
        <v>4939</v>
      </c>
      <c r="W168" s="124" t="s">
        <v>38</v>
      </c>
      <c r="X168" s="54">
        <f t="shared" si="38"/>
        <v>9878</v>
      </c>
      <c r="Y168" s="72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</row>
    <row r="169" spans="1:35" ht="126" customHeight="1" x14ac:dyDescent="0.4">
      <c r="A169" s="150"/>
      <c r="B169" s="137"/>
      <c r="C169" s="143"/>
      <c r="D169" s="143"/>
      <c r="E169" s="137"/>
      <c r="F169" s="142"/>
      <c r="G169" s="50"/>
      <c r="H169" s="51"/>
      <c r="I169" s="150" t="s">
        <v>149</v>
      </c>
      <c r="J169" s="160" t="s">
        <v>150</v>
      </c>
      <c r="K169" s="50"/>
      <c r="L169" s="52"/>
      <c r="M169" s="120" t="s">
        <v>47</v>
      </c>
      <c r="N169" s="128" t="s">
        <v>232</v>
      </c>
      <c r="O169" s="50"/>
      <c r="P169" s="52"/>
      <c r="Q169" s="120" t="s">
        <v>47</v>
      </c>
      <c r="R169" s="51" t="s">
        <v>151</v>
      </c>
      <c r="S169" s="62" t="s">
        <v>68</v>
      </c>
      <c r="T169" s="75">
        <v>7500</v>
      </c>
      <c r="U169" s="62" t="s">
        <v>68</v>
      </c>
      <c r="V169" s="75">
        <v>7500</v>
      </c>
      <c r="W169" s="124" t="s">
        <v>38</v>
      </c>
      <c r="X169" s="54">
        <f t="shared" si="38"/>
        <v>15000</v>
      </c>
      <c r="Y169" s="72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</row>
    <row r="170" spans="1:35" ht="144.75" customHeight="1" x14ac:dyDescent="0.4">
      <c r="A170" s="150"/>
      <c r="B170" s="137"/>
      <c r="C170" s="143"/>
      <c r="D170" s="143"/>
      <c r="E170" s="137"/>
      <c r="F170" s="142"/>
      <c r="G170" s="50"/>
      <c r="H170" s="51"/>
      <c r="I170" s="150"/>
      <c r="J170" s="160"/>
      <c r="K170" s="50"/>
      <c r="L170" s="52"/>
      <c r="M170" s="120" t="s">
        <v>47</v>
      </c>
      <c r="N170" s="128" t="s">
        <v>233</v>
      </c>
      <c r="O170" s="50"/>
      <c r="P170" s="52"/>
      <c r="Q170" s="120" t="s">
        <v>47</v>
      </c>
      <c r="R170" s="51" t="s">
        <v>152</v>
      </c>
      <c r="S170" s="62" t="s">
        <v>68</v>
      </c>
      <c r="T170" s="75">
        <v>7000</v>
      </c>
      <c r="U170" s="62" t="s">
        <v>68</v>
      </c>
      <c r="V170" s="75">
        <v>7000</v>
      </c>
      <c r="W170" s="124" t="s">
        <v>38</v>
      </c>
      <c r="X170" s="54">
        <f t="shared" si="38"/>
        <v>14000</v>
      </c>
      <c r="Y170" s="72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</row>
    <row r="171" spans="1:35" ht="131.25" x14ac:dyDescent="0.4">
      <c r="A171" s="150"/>
      <c r="B171" s="137"/>
      <c r="C171" s="143"/>
      <c r="D171" s="143"/>
      <c r="E171" s="137"/>
      <c r="F171" s="142"/>
      <c r="G171" s="50"/>
      <c r="H171" s="51"/>
      <c r="I171" s="108" t="s">
        <v>153</v>
      </c>
      <c r="J171" s="128" t="s">
        <v>154</v>
      </c>
      <c r="K171" s="50"/>
      <c r="L171" s="52"/>
      <c r="M171" s="120" t="s">
        <v>36</v>
      </c>
      <c r="N171" s="128" t="s">
        <v>440</v>
      </c>
      <c r="O171" s="50"/>
      <c r="P171" s="128"/>
      <c r="Q171" s="120" t="s">
        <v>36</v>
      </c>
      <c r="R171" s="51" t="s">
        <v>155</v>
      </c>
      <c r="S171" s="62" t="s">
        <v>68</v>
      </c>
      <c r="T171" s="83">
        <v>9000</v>
      </c>
      <c r="U171" s="62" t="s">
        <v>68</v>
      </c>
      <c r="V171" s="83">
        <v>9000</v>
      </c>
      <c r="W171" s="124" t="s">
        <v>38</v>
      </c>
      <c r="X171" s="54">
        <f t="shared" si="38"/>
        <v>18000</v>
      </c>
      <c r="Y171" s="72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</row>
    <row r="172" spans="1:35" ht="210" x14ac:dyDescent="0.4">
      <c r="A172" s="150"/>
      <c r="B172" s="137"/>
      <c r="C172" s="143"/>
      <c r="D172" s="143"/>
      <c r="E172" s="137"/>
      <c r="F172" s="142"/>
      <c r="G172" s="50"/>
      <c r="H172" s="51"/>
      <c r="I172" s="108" t="s">
        <v>156</v>
      </c>
      <c r="J172" s="128" t="s">
        <v>157</v>
      </c>
      <c r="K172" s="50"/>
      <c r="L172" s="52"/>
      <c r="M172" s="120" t="s">
        <v>36</v>
      </c>
      <c r="N172" s="128" t="s">
        <v>234</v>
      </c>
      <c r="O172" s="50"/>
      <c r="P172" s="128"/>
      <c r="Q172" s="120" t="s">
        <v>36</v>
      </c>
      <c r="R172" s="51" t="s">
        <v>235</v>
      </c>
      <c r="S172" s="62" t="s">
        <v>68</v>
      </c>
      <c r="T172" s="75">
        <f>72500+12578.15</f>
        <v>85078.15</v>
      </c>
      <c r="U172" s="62" t="s">
        <v>68</v>
      </c>
      <c r="V172" s="75">
        <f>72500+12578.15</f>
        <v>85078.15</v>
      </c>
      <c r="W172" s="124" t="s">
        <v>38</v>
      </c>
      <c r="X172" s="54">
        <f t="shared" si="38"/>
        <v>170156.3</v>
      </c>
      <c r="Y172" s="72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</row>
    <row r="173" spans="1:35" ht="102" customHeight="1" x14ac:dyDescent="0.4">
      <c r="A173" s="150"/>
      <c r="B173" s="137"/>
      <c r="C173" s="143"/>
      <c r="D173" s="143"/>
      <c r="E173" s="137"/>
      <c r="F173" s="142"/>
      <c r="G173" s="50"/>
      <c r="H173" s="51"/>
      <c r="I173" s="108" t="s">
        <v>190</v>
      </c>
      <c r="J173" s="128" t="s">
        <v>709</v>
      </c>
      <c r="K173" s="50"/>
      <c r="L173" s="52"/>
      <c r="M173" s="120"/>
      <c r="N173" s="128" t="s">
        <v>770</v>
      </c>
      <c r="O173" s="50"/>
      <c r="P173" s="128"/>
      <c r="Q173" s="120"/>
      <c r="R173" s="51" t="s">
        <v>769</v>
      </c>
      <c r="S173" s="62" t="s">
        <v>66</v>
      </c>
      <c r="T173" s="75">
        <v>6400</v>
      </c>
      <c r="U173" s="62" t="s">
        <v>67</v>
      </c>
      <c r="V173" s="75">
        <v>0</v>
      </c>
      <c r="W173" s="124" t="s">
        <v>38</v>
      </c>
      <c r="X173" s="54">
        <f t="shared" ref="X173:X175" si="39">T173+V173</f>
        <v>6400</v>
      </c>
      <c r="Y173" s="72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</row>
    <row r="174" spans="1:35" ht="111.75" customHeight="1" x14ac:dyDescent="0.4">
      <c r="A174" s="150"/>
      <c r="B174" s="137"/>
      <c r="C174" s="143"/>
      <c r="D174" s="143"/>
      <c r="E174" s="137"/>
      <c r="F174" s="142"/>
      <c r="G174" s="50"/>
      <c r="H174" s="51"/>
      <c r="I174" s="108" t="s">
        <v>191</v>
      </c>
      <c r="J174" s="128" t="s">
        <v>710</v>
      </c>
      <c r="K174" s="50"/>
      <c r="L174" s="52"/>
      <c r="M174" s="120"/>
      <c r="N174" s="128" t="s">
        <v>771</v>
      </c>
      <c r="O174" s="50"/>
      <c r="P174" s="128"/>
      <c r="Q174" s="120"/>
      <c r="R174" s="51" t="s">
        <v>769</v>
      </c>
      <c r="S174" s="62" t="s">
        <v>68</v>
      </c>
      <c r="T174" s="75">
        <v>6500</v>
      </c>
      <c r="U174" s="62" t="s">
        <v>68</v>
      </c>
      <c r="V174" s="75">
        <v>6500</v>
      </c>
      <c r="W174" s="124" t="s">
        <v>38</v>
      </c>
      <c r="X174" s="54">
        <f t="shared" si="39"/>
        <v>13000</v>
      </c>
      <c r="Y174" s="72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</row>
    <row r="175" spans="1:35" ht="109.5" customHeight="1" x14ac:dyDescent="0.4">
      <c r="A175" s="150"/>
      <c r="B175" s="137"/>
      <c r="C175" s="143"/>
      <c r="D175" s="143"/>
      <c r="E175" s="137"/>
      <c r="F175" s="142"/>
      <c r="G175" s="50"/>
      <c r="H175" s="51"/>
      <c r="I175" s="108" t="s">
        <v>292</v>
      </c>
      <c r="J175" s="128" t="s">
        <v>711</v>
      </c>
      <c r="K175" s="50"/>
      <c r="L175" s="52"/>
      <c r="M175" s="120"/>
      <c r="N175" s="128" t="s">
        <v>771</v>
      </c>
      <c r="O175" s="50"/>
      <c r="P175" s="128"/>
      <c r="Q175" s="120"/>
      <c r="R175" s="51" t="s">
        <v>769</v>
      </c>
      <c r="S175" s="62" t="s">
        <v>66</v>
      </c>
      <c r="T175" s="75">
        <v>3500</v>
      </c>
      <c r="U175" s="62" t="s">
        <v>67</v>
      </c>
      <c r="V175" s="75">
        <v>0</v>
      </c>
      <c r="W175" s="124" t="s">
        <v>38</v>
      </c>
      <c r="X175" s="54">
        <f t="shared" si="39"/>
        <v>3500</v>
      </c>
      <c r="Y175" s="72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</row>
    <row r="176" spans="1:35" ht="105.75" customHeight="1" x14ac:dyDescent="0.4">
      <c r="A176" s="150"/>
      <c r="B176" s="137"/>
      <c r="C176" s="143"/>
      <c r="D176" s="143"/>
      <c r="E176" s="137"/>
      <c r="F176" s="142"/>
      <c r="G176" s="50"/>
      <c r="H176" s="51"/>
      <c r="I176" s="108" t="s">
        <v>293</v>
      </c>
      <c r="J176" s="128" t="s">
        <v>712</v>
      </c>
      <c r="K176" s="50"/>
      <c r="L176" s="52"/>
      <c r="M176" s="120"/>
      <c r="N176" s="128" t="s">
        <v>772</v>
      </c>
      <c r="O176" s="50"/>
      <c r="P176" s="128"/>
      <c r="Q176" s="120"/>
      <c r="R176" s="51" t="s">
        <v>769</v>
      </c>
      <c r="S176" s="62" t="s">
        <v>66</v>
      </c>
      <c r="T176" s="75">
        <v>3000</v>
      </c>
      <c r="U176" s="62" t="s">
        <v>67</v>
      </c>
      <c r="V176" s="75">
        <v>0</v>
      </c>
      <c r="W176" s="124" t="s">
        <v>38</v>
      </c>
      <c r="X176" s="54">
        <f t="shared" ref="X176" si="40">T176+V176</f>
        <v>3000</v>
      </c>
      <c r="Y176" s="72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</row>
    <row r="177" spans="1:35" ht="168.75" customHeight="1" x14ac:dyDescent="0.4">
      <c r="A177" s="150"/>
      <c r="B177" s="137"/>
      <c r="C177" s="143"/>
      <c r="D177" s="143"/>
      <c r="E177" s="137"/>
      <c r="F177" s="130" t="s">
        <v>158</v>
      </c>
      <c r="G177" s="50"/>
      <c r="H177" s="51"/>
      <c r="I177" s="119" t="s">
        <v>31</v>
      </c>
      <c r="J177" s="128" t="s">
        <v>236</v>
      </c>
      <c r="K177" s="50"/>
      <c r="L177" s="52"/>
      <c r="M177" s="120" t="s">
        <v>47</v>
      </c>
      <c r="N177" s="128" t="s">
        <v>159</v>
      </c>
      <c r="O177" s="50"/>
      <c r="P177" s="128"/>
      <c r="Q177" s="120" t="s">
        <v>47</v>
      </c>
      <c r="R177" s="51" t="s">
        <v>160</v>
      </c>
      <c r="S177" s="70" t="s">
        <v>66</v>
      </c>
      <c r="T177" s="110">
        <v>25000</v>
      </c>
      <c r="U177" s="70" t="s">
        <v>67</v>
      </c>
      <c r="V177" s="109">
        <v>0</v>
      </c>
      <c r="W177" s="124" t="s">
        <v>38</v>
      </c>
      <c r="X177" s="54">
        <f t="shared" si="38"/>
        <v>25000</v>
      </c>
      <c r="Y177" s="72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</row>
    <row r="178" spans="1:35" ht="140.25" customHeight="1" x14ac:dyDescent="0.4">
      <c r="A178" s="150"/>
      <c r="B178" s="137"/>
      <c r="C178" s="143"/>
      <c r="D178" s="143"/>
      <c r="E178" s="137"/>
      <c r="F178" s="131"/>
      <c r="G178" s="50"/>
      <c r="H178" s="51"/>
      <c r="I178" s="119" t="s">
        <v>46</v>
      </c>
      <c r="J178" s="128" t="s">
        <v>161</v>
      </c>
      <c r="K178" s="50"/>
      <c r="L178" s="52"/>
      <c r="M178" s="120" t="s">
        <v>47</v>
      </c>
      <c r="N178" s="128" t="s">
        <v>237</v>
      </c>
      <c r="O178" s="50"/>
      <c r="P178" s="52"/>
      <c r="Q178" s="120" t="s">
        <v>47</v>
      </c>
      <c r="R178" s="51" t="s">
        <v>162</v>
      </c>
      <c r="S178" s="70" t="s">
        <v>67</v>
      </c>
      <c r="T178" s="110">
        <v>0</v>
      </c>
      <c r="U178" s="70" t="s">
        <v>66</v>
      </c>
      <c r="V178" s="109">
        <f>282800+100000</f>
        <v>382800</v>
      </c>
      <c r="W178" s="124" t="s">
        <v>38</v>
      </c>
      <c r="X178" s="54">
        <f>T178+V178</f>
        <v>382800</v>
      </c>
      <c r="Y178" s="72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</row>
    <row r="179" spans="1:35" ht="88.5" customHeight="1" x14ac:dyDescent="0.4">
      <c r="A179" s="150"/>
      <c r="B179" s="137"/>
      <c r="C179" s="143"/>
      <c r="D179" s="143"/>
      <c r="E179" s="137"/>
      <c r="F179" s="131"/>
      <c r="G179" s="143"/>
      <c r="H179" s="142"/>
      <c r="I179" s="150" t="s">
        <v>48</v>
      </c>
      <c r="J179" s="159" t="s">
        <v>163</v>
      </c>
      <c r="K179" s="143"/>
      <c r="L179" s="149"/>
      <c r="M179" s="143" t="s">
        <v>47</v>
      </c>
      <c r="N179" s="159" t="s">
        <v>241</v>
      </c>
      <c r="O179" s="143"/>
      <c r="P179" s="149"/>
      <c r="Q179" s="143" t="s">
        <v>47</v>
      </c>
      <c r="R179" s="51" t="s">
        <v>238</v>
      </c>
      <c r="S179" s="70" t="s">
        <v>66</v>
      </c>
      <c r="T179" s="110">
        <v>30000</v>
      </c>
      <c r="U179" s="70" t="s">
        <v>67</v>
      </c>
      <c r="V179" s="109">
        <v>0</v>
      </c>
      <c r="W179" s="124" t="s">
        <v>38</v>
      </c>
      <c r="X179" s="54">
        <f t="shared" si="38"/>
        <v>30000</v>
      </c>
      <c r="Y179" s="72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</row>
    <row r="180" spans="1:35" ht="78.75" customHeight="1" x14ac:dyDescent="0.4">
      <c r="A180" s="150"/>
      <c r="B180" s="137"/>
      <c r="C180" s="143"/>
      <c r="D180" s="143"/>
      <c r="E180" s="137"/>
      <c r="F180" s="131"/>
      <c r="G180" s="143"/>
      <c r="H180" s="142"/>
      <c r="I180" s="150"/>
      <c r="J180" s="159"/>
      <c r="K180" s="143"/>
      <c r="L180" s="149"/>
      <c r="M180" s="143"/>
      <c r="N180" s="159"/>
      <c r="O180" s="143"/>
      <c r="P180" s="149"/>
      <c r="Q180" s="143"/>
      <c r="R180" s="51" t="s">
        <v>239</v>
      </c>
      <c r="S180" s="70" t="s">
        <v>66</v>
      </c>
      <c r="T180" s="110">
        <v>5000</v>
      </c>
      <c r="U180" s="70" t="s">
        <v>67</v>
      </c>
      <c r="V180" s="109">
        <v>0</v>
      </c>
      <c r="W180" s="124" t="s">
        <v>38</v>
      </c>
      <c r="X180" s="54">
        <f t="shared" si="38"/>
        <v>5000</v>
      </c>
      <c r="Y180" s="72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</row>
    <row r="181" spans="1:35" ht="127.5" customHeight="1" x14ac:dyDescent="0.4">
      <c r="A181" s="150"/>
      <c r="B181" s="137"/>
      <c r="C181" s="143"/>
      <c r="D181" s="143"/>
      <c r="E181" s="137"/>
      <c r="F181" s="131"/>
      <c r="G181" s="143"/>
      <c r="H181" s="142"/>
      <c r="I181" s="150"/>
      <c r="J181" s="159"/>
      <c r="K181" s="143"/>
      <c r="L181" s="149"/>
      <c r="M181" s="143"/>
      <c r="N181" s="159"/>
      <c r="O181" s="143"/>
      <c r="P181" s="149"/>
      <c r="Q181" s="143"/>
      <c r="R181" s="51" t="s">
        <v>240</v>
      </c>
      <c r="S181" s="70" t="s">
        <v>66</v>
      </c>
      <c r="T181" s="110">
        <v>3500</v>
      </c>
      <c r="U181" s="70" t="s">
        <v>67</v>
      </c>
      <c r="V181" s="109">
        <v>0</v>
      </c>
      <c r="W181" s="124" t="s">
        <v>38</v>
      </c>
      <c r="X181" s="54">
        <f t="shared" si="38"/>
        <v>3500</v>
      </c>
      <c r="Y181" s="72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</row>
    <row r="182" spans="1:35" ht="172.5" customHeight="1" x14ac:dyDescent="0.4">
      <c r="A182" s="150"/>
      <c r="B182" s="137"/>
      <c r="C182" s="143"/>
      <c r="D182" s="143"/>
      <c r="E182" s="137"/>
      <c r="F182" s="131"/>
      <c r="G182" s="50"/>
      <c r="H182" s="51"/>
      <c r="I182" s="119" t="s">
        <v>54</v>
      </c>
      <c r="J182" s="128" t="s">
        <v>164</v>
      </c>
      <c r="K182" s="50"/>
      <c r="L182" s="52"/>
      <c r="M182" s="120" t="s">
        <v>36</v>
      </c>
      <c r="N182" s="128" t="s">
        <v>165</v>
      </c>
      <c r="O182" s="50"/>
      <c r="P182" s="52"/>
      <c r="Q182" s="120" t="s">
        <v>36</v>
      </c>
      <c r="R182" s="51" t="s">
        <v>166</v>
      </c>
      <c r="S182" s="70" t="s">
        <v>67</v>
      </c>
      <c r="T182" s="110">
        <v>0</v>
      </c>
      <c r="U182" s="70" t="s">
        <v>66</v>
      </c>
      <c r="V182" s="109">
        <v>6400</v>
      </c>
      <c r="W182" s="124" t="s">
        <v>38</v>
      </c>
      <c r="X182" s="54">
        <f t="shared" si="38"/>
        <v>6400</v>
      </c>
      <c r="Y182" s="72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</row>
    <row r="183" spans="1:35" ht="150.75" customHeight="1" x14ac:dyDescent="0.4">
      <c r="A183" s="150"/>
      <c r="B183" s="137"/>
      <c r="C183" s="143"/>
      <c r="D183" s="143"/>
      <c r="E183" s="137"/>
      <c r="F183" s="131"/>
      <c r="G183" s="50"/>
      <c r="H183" s="51"/>
      <c r="I183" s="119" t="s">
        <v>114</v>
      </c>
      <c r="J183" s="128" t="s">
        <v>242</v>
      </c>
      <c r="K183" s="50"/>
      <c r="L183" s="52"/>
      <c r="M183" s="120" t="s">
        <v>47</v>
      </c>
      <c r="N183" s="128" t="s">
        <v>243</v>
      </c>
      <c r="O183" s="50"/>
      <c r="P183" s="128"/>
      <c r="Q183" s="120" t="s">
        <v>47</v>
      </c>
      <c r="R183" s="51" t="s">
        <v>167</v>
      </c>
      <c r="S183" s="70" t="s">
        <v>66</v>
      </c>
      <c r="T183" s="110">
        <f>76000+38390.59</f>
        <v>114390.59</v>
      </c>
      <c r="U183" s="70" t="s">
        <v>67</v>
      </c>
      <c r="V183" s="109">
        <v>0</v>
      </c>
      <c r="W183" s="124" t="s">
        <v>38</v>
      </c>
      <c r="X183" s="54">
        <f t="shared" si="38"/>
        <v>114390.59</v>
      </c>
      <c r="Y183" s="72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</row>
    <row r="184" spans="1:35" ht="141" customHeight="1" x14ac:dyDescent="0.4">
      <c r="A184" s="150"/>
      <c r="B184" s="137"/>
      <c r="C184" s="143"/>
      <c r="D184" s="143"/>
      <c r="E184" s="137"/>
      <c r="F184" s="131"/>
      <c r="G184" s="50"/>
      <c r="H184" s="51"/>
      <c r="I184" s="119" t="s">
        <v>149</v>
      </c>
      <c r="J184" s="128" t="s">
        <v>244</v>
      </c>
      <c r="K184" s="50"/>
      <c r="L184" s="52"/>
      <c r="M184" s="120" t="s">
        <v>47</v>
      </c>
      <c r="N184" s="128" t="s">
        <v>245</v>
      </c>
      <c r="O184" s="50"/>
      <c r="P184" s="128"/>
      <c r="Q184" s="120" t="s">
        <v>47</v>
      </c>
      <c r="R184" s="51" t="s">
        <v>168</v>
      </c>
      <c r="S184" s="70" t="s">
        <v>66</v>
      </c>
      <c r="T184" s="110">
        <v>45000</v>
      </c>
      <c r="U184" s="70" t="s">
        <v>67</v>
      </c>
      <c r="V184" s="109">
        <v>0</v>
      </c>
      <c r="W184" s="124" t="s">
        <v>38</v>
      </c>
      <c r="X184" s="54">
        <f t="shared" si="38"/>
        <v>45000</v>
      </c>
      <c r="Y184" s="72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</row>
    <row r="185" spans="1:35" ht="114" customHeight="1" x14ac:dyDescent="0.4">
      <c r="A185" s="150"/>
      <c r="B185" s="137"/>
      <c r="C185" s="143"/>
      <c r="D185" s="143"/>
      <c r="E185" s="137"/>
      <c r="F185" s="131"/>
      <c r="G185" s="50"/>
      <c r="H185" s="51"/>
      <c r="I185" s="119" t="s">
        <v>153</v>
      </c>
      <c r="J185" s="128" t="s">
        <v>169</v>
      </c>
      <c r="K185" s="50"/>
      <c r="L185" s="52"/>
      <c r="M185" s="120" t="s">
        <v>47</v>
      </c>
      <c r="N185" s="128" t="s">
        <v>247</v>
      </c>
      <c r="O185" s="50"/>
      <c r="P185" s="52"/>
      <c r="Q185" s="120" t="s">
        <v>47</v>
      </c>
      <c r="R185" s="51" t="s">
        <v>170</v>
      </c>
      <c r="S185" s="70" t="s">
        <v>66</v>
      </c>
      <c r="T185" s="110">
        <f>42000+5805</f>
        <v>47805</v>
      </c>
      <c r="U185" s="70" t="s">
        <v>67</v>
      </c>
      <c r="V185" s="109">
        <v>0</v>
      </c>
      <c r="W185" s="124" t="s">
        <v>38</v>
      </c>
      <c r="X185" s="54">
        <f t="shared" si="38"/>
        <v>47805</v>
      </c>
      <c r="Y185" s="72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</row>
    <row r="186" spans="1:35" ht="69.75" customHeight="1" x14ac:dyDescent="0.4">
      <c r="A186" s="150"/>
      <c r="B186" s="137"/>
      <c r="C186" s="143"/>
      <c r="D186" s="143"/>
      <c r="E186" s="137"/>
      <c r="F186" s="131"/>
      <c r="G186" s="50"/>
      <c r="H186" s="51"/>
      <c r="I186" s="119" t="s">
        <v>156</v>
      </c>
      <c r="J186" s="128" t="s">
        <v>706</v>
      </c>
      <c r="K186" s="50"/>
      <c r="L186" s="52"/>
      <c r="M186" s="120"/>
      <c r="N186" s="128"/>
      <c r="O186" s="50"/>
      <c r="P186" s="52"/>
      <c r="Q186" s="120"/>
      <c r="R186" s="51"/>
      <c r="S186" s="70" t="s">
        <v>66</v>
      </c>
      <c r="T186" s="110">
        <v>3500</v>
      </c>
      <c r="U186" s="70" t="s">
        <v>67</v>
      </c>
      <c r="V186" s="109">
        <v>0</v>
      </c>
      <c r="W186" s="124" t="s">
        <v>38</v>
      </c>
      <c r="X186" s="54">
        <f t="shared" ref="X186" si="41">T186+V186</f>
        <v>3500</v>
      </c>
      <c r="Y186" s="72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</row>
    <row r="187" spans="1:35" ht="101.25" customHeight="1" x14ac:dyDescent="0.4">
      <c r="A187" s="150"/>
      <c r="B187" s="137"/>
      <c r="C187" s="143"/>
      <c r="D187" s="143"/>
      <c r="E187" s="137"/>
      <c r="F187" s="131"/>
      <c r="G187" s="50"/>
      <c r="H187" s="51"/>
      <c r="I187" s="119" t="s">
        <v>190</v>
      </c>
      <c r="J187" s="128" t="s">
        <v>773</v>
      </c>
      <c r="K187" s="50"/>
      <c r="L187" s="52"/>
      <c r="M187" s="120"/>
      <c r="N187" s="128"/>
      <c r="O187" s="50"/>
      <c r="P187" s="52"/>
      <c r="Q187" s="120"/>
      <c r="R187" s="51"/>
      <c r="S187" s="70" t="s">
        <v>66</v>
      </c>
      <c r="T187" s="110">
        <v>6400</v>
      </c>
      <c r="U187" s="70" t="s">
        <v>67</v>
      </c>
      <c r="V187" s="109">
        <v>0</v>
      </c>
      <c r="W187" s="124" t="s">
        <v>38</v>
      </c>
      <c r="X187" s="54">
        <f t="shared" ref="X187" si="42">T187+V187</f>
        <v>6400</v>
      </c>
      <c r="Y187" s="72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</row>
    <row r="188" spans="1:35" ht="54" customHeight="1" x14ac:dyDescent="0.4">
      <c r="A188" s="150"/>
      <c r="B188" s="137"/>
      <c r="C188" s="143"/>
      <c r="D188" s="143"/>
      <c r="E188" s="137"/>
      <c r="F188" s="131"/>
      <c r="G188" s="50"/>
      <c r="H188" s="51"/>
      <c r="I188" s="119" t="s">
        <v>191</v>
      </c>
      <c r="J188" s="128" t="s">
        <v>707</v>
      </c>
      <c r="K188" s="50"/>
      <c r="L188" s="52"/>
      <c r="M188" s="120"/>
      <c r="N188" s="128"/>
      <c r="O188" s="50"/>
      <c r="P188" s="52"/>
      <c r="Q188" s="120"/>
      <c r="R188" s="51"/>
      <c r="S188" s="70" t="s">
        <v>66</v>
      </c>
      <c r="T188" s="110">
        <v>6400</v>
      </c>
      <c r="U188" s="70" t="s">
        <v>67</v>
      </c>
      <c r="V188" s="109">
        <v>0</v>
      </c>
      <c r="W188" s="124" t="s">
        <v>38</v>
      </c>
      <c r="X188" s="54">
        <f t="shared" ref="X188:X190" si="43">T188+V188</f>
        <v>6400</v>
      </c>
      <c r="Y188" s="72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</row>
    <row r="189" spans="1:35" ht="52.5" x14ac:dyDescent="0.4">
      <c r="A189" s="150"/>
      <c r="B189" s="137"/>
      <c r="C189" s="143"/>
      <c r="D189" s="143"/>
      <c r="E189" s="137"/>
      <c r="F189" s="131"/>
      <c r="G189" s="50"/>
      <c r="H189" s="51"/>
      <c r="I189" s="119" t="s">
        <v>292</v>
      </c>
      <c r="J189" s="128" t="s">
        <v>708</v>
      </c>
      <c r="K189" s="50"/>
      <c r="L189" s="52"/>
      <c r="M189" s="120"/>
      <c r="N189" s="128"/>
      <c r="O189" s="50"/>
      <c r="P189" s="52"/>
      <c r="Q189" s="120"/>
      <c r="R189" s="51"/>
      <c r="S189" s="70" t="s">
        <v>66</v>
      </c>
      <c r="T189" s="110">
        <v>440</v>
      </c>
      <c r="U189" s="70" t="s">
        <v>67</v>
      </c>
      <c r="V189" s="109">
        <v>0</v>
      </c>
      <c r="W189" s="124" t="s">
        <v>38</v>
      </c>
      <c r="X189" s="54">
        <f t="shared" si="43"/>
        <v>440</v>
      </c>
      <c r="Y189" s="72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</row>
    <row r="190" spans="1:35" ht="157.5" x14ac:dyDescent="0.4">
      <c r="A190" s="150"/>
      <c r="B190" s="137"/>
      <c r="C190" s="143"/>
      <c r="D190" s="143"/>
      <c r="E190" s="137"/>
      <c r="F190" s="131"/>
      <c r="G190" s="50"/>
      <c r="H190" s="51"/>
      <c r="I190" s="119" t="s">
        <v>293</v>
      </c>
      <c r="J190" s="128" t="s">
        <v>746</v>
      </c>
      <c r="K190" s="50"/>
      <c r="L190" s="52"/>
      <c r="M190" s="119" t="s">
        <v>74</v>
      </c>
      <c r="N190" s="128" t="s">
        <v>747</v>
      </c>
      <c r="O190" s="50"/>
      <c r="P190" s="52"/>
      <c r="Q190" s="120" t="s">
        <v>36</v>
      </c>
      <c r="R190" s="51" t="s">
        <v>748</v>
      </c>
      <c r="S190" s="70" t="s">
        <v>66</v>
      </c>
      <c r="T190" s="83">
        <v>6200</v>
      </c>
      <c r="U190" s="70" t="s">
        <v>67</v>
      </c>
      <c r="V190" s="63">
        <v>0</v>
      </c>
      <c r="W190" s="124" t="s">
        <v>38</v>
      </c>
      <c r="X190" s="54">
        <f t="shared" si="43"/>
        <v>6200</v>
      </c>
      <c r="Y190" s="72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</row>
    <row r="191" spans="1:35" ht="81" customHeight="1" x14ac:dyDescent="0.4">
      <c r="A191" s="150"/>
      <c r="B191" s="137"/>
      <c r="C191" s="143"/>
      <c r="D191" s="143"/>
      <c r="E191" s="137"/>
      <c r="F191" s="131"/>
      <c r="G191" s="50"/>
      <c r="H191" s="51"/>
      <c r="I191" s="119" t="s">
        <v>294</v>
      </c>
      <c r="J191" s="128" t="s">
        <v>750</v>
      </c>
      <c r="K191" s="50"/>
      <c r="L191" s="52"/>
      <c r="M191" s="120"/>
      <c r="N191" s="128"/>
      <c r="O191" s="50"/>
      <c r="P191" s="52"/>
      <c r="Q191" s="120"/>
      <c r="R191" s="51"/>
      <c r="S191" s="70" t="s">
        <v>66</v>
      </c>
      <c r="T191" s="83">
        <v>470.4</v>
      </c>
      <c r="U191" s="70" t="s">
        <v>67</v>
      </c>
      <c r="V191" s="63">
        <v>0</v>
      </c>
      <c r="W191" s="124" t="s">
        <v>38</v>
      </c>
      <c r="X191" s="54">
        <f t="shared" ref="X191:X193" si="44">T191+V191</f>
        <v>470.4</v>
      </c>
      <c r="Y191" s="72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</row>
    <row r="192" spans="1:35" ht="52.5" x14ac:dyDescent="0.4">
      <c r="A192" s="150"/>
      <c r="B192" s="137"/>
      <c r="C192" s="143"/>
      <c r="D192" s="143"/>
      <c r="E192" s="137"/>
      <c r="F192" s="131"/>
      <c r="G192" s="50"/>
      <c r="H192" s="51"/>
      <c r="I192" s="119" t="s">
        <v>725</v>
      </c>
      <c r="J192" s="128" t="s">
        <v>751</v>
      </c>
      <c r="K192" s="50"/>
      <c r="L192" s="52"/>
      <c r="M192" s="120"/>
      <c r="N192" s="128"/>
      <c r="O192" s="50"/>
      <c r="P192" s="52"/>
      <c r="Q192" s="120"/>
      <c r="R192" s="51"/>
      <c r="S192" s="70" t="s">
        <v>66</v>
      </c>
      <c r="T192" s="83">
        <v>4000</v>
      </c>
      <c r="U192" s="70" t="s">
        <v>67</v>
      </c>
      <c r="V192" s="63">
        <v>0</v>
      </c>
      <c r="W192" s="124" t="s">
        <v>38</v>
      </c>
      <c r="X192" s="54">
        <f t="shared" si="44"/>
        <v>4000</v>
      </c>
      <c r="Y192" s="72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</row>
    <row r="193" spans="1:35" ht="52.5" x14ac:dyDescent="0.4">
      <c r="A193" s="150"/>
      <c r="B193" s="137"/>
      <c r="C193" s="143"/>
      <c r="D193" s="143"/>
      <c r="E193" s="137"/>
      <c r="F193" s="132"/>
      <c r="G193" s="50"/>
      <c r="H193" s="51"/>
      <c r="I193" s="119" t="s">
        <v>749</v>
      </c>
      <c r="J193" s="128" t="s">
        <v>752</v>
      </c>
      <c r="K193" s="50"/>
      <c r="L193" s="52"/>
      <c r="M193" s="120"/>
      <c r="N193" s="128"/>
      <c r="O193" s="50"/>
      <c r="P193" s="52"/>
      <c r="Q193" s="120"/>
      <c r="R193" s="51"/>
      <c r="S193" s="70" t="s">
        <v>66</v>
      </c>
      <c r="T193" s="83">
        <v>1200</v>
      </c>
      <c r="U193" s="70" t="s">
        <v>67</v>
      </c>
      <c r="V193" s="63">
        <v>0</v>
      </c>
      <c r="W193" s="124" t="s">
        <v>38</v>
      </c>
      <c r="X193" s="54">
        <f t="shared" si="44"/>
        <v>1200</v>
      </c>
      <c r="Y193" s="72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</row>
    <row r="194" spans="1:35" ht="137.25" customHeight="1" x14ac:dyDescent="0.4">
      <c r="A194" s="150"/>
      <c r="B194" s="137"/>
      <c r="C194" s="143"/>
      <c r="D194" s="143"/>
      <c r="E194" s="137"/>
      <c r="F194" s="130" t="s">
        <v>171</v>
      </c>
      <c r="G194" s="50"/>
      <c r="H194" s="51"/>
      <c r="I194" s="119" t="s">
        <v>31</v>
      </c>
      <c r="J194" s="128" t="s">
        <v>172</v>
      </c>
      <c r="K194" s="50"/>
      <c r="L194" s="52"/>
      <c r="M194" s="119" t="s">
        <v>31</v>
      </c>
      <c r="N194" s="128" t="s">
        <v>246</v>
      </c>
      <c r="O194" s="50"/>
      <c r="P194" s="52"/>
      <c r="Q194" s="120" t="s">
        <v>36</v>
      </c>
      <c r="R194" s="51" t="s">
        <v>173</v>
      </c>
      <c r="S194" s="70" t="s">
        <v>67</v>
      </c>
      <c r="T194" s="83">
        <v>0</v>
      </c>
      <c r="U194" s="62" t="s">
        <v>66</v>
      </c>
      <c r="V194" s="83">
        <f>6400+587.52</f>
        <v>6987.52</v>
      </c>
      <c r="W194" s="124" t="s">
        <v>38</v>
      </c>
      <c r="X194" s="54">
        <f t="shared" si="38"/>
        <v>6987.52</v>
      </c>
      <c r="Y194" s="72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</row>
    <row r="195" spans="1:35" ht="148.5" customHeight="1" x14ac:dyDescent="0.4">
      <c r="A195" s="150"/>
      <c r="B195" s="137"/>
      <c r="C195" s="143"/>
      <c r="D195" s="143"/>
      <c r="E195" s="137"/>
      <c r="F195" s="131"/>
      <c r="G195" s="50"/>
      <c r="H195" s="51"/>
      <c r="I195" s="119" t="s">
        <v>46</v>
      </c>
      <c r="J195" s="128" t="s">
        <v>174</v>
      </c>
      <c r="K195" s="50"/>
      <c r="L195" s="52"/>
      <c r="M195" s="119" t="s">
        <v>46</v>
      </c>
      <c r="N195" s="128" t="s">
        <v>249</v>
      </c>
      <c r="O195" s="50"/>
      <c r="P195" s="128"/>
      <c r="Q195" s="120" t="s">
        <v>36</v>
      </c>
      <c r="R195" s="51" t="s">
        <v>175</v>
      </c>
      <c r="S195" s="70" t="s">
        <v>66</v>
      </c>
      <c r="T195" s="83">
        <v>0</v>
      </c>
      <c r="U195" s="70" t="s">
        <v>66</v>
      </c>
      <c r="V195" s="83">
        <f>30000+4508.32</f>
        <v>34508.32</v>
      </c>
      <c r="W195" s="124" t="s">
        <v>38</v>
      </c>
      <c r="X195" s="54">
        <f>T195+V195</f>
        <v>34508.32</v>
      </c>
      <c r="Y195" s="72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</row>
    <row r="196" spans="1:35" ht="150.75" customHeight="1" x14ac:dyDescent="0.4">
      <c r="A196" s="150"/>
      <c r="B196" s="137"/>
      <c r="C196" s="143"/>
      <c r="D196" s="143"/>
      <c r="E196" s="137"/>
      <c r="F196" s="131"/>
      <c r="G196" s="50"/>
      <c r="H196" s="51"/>
      <c r="I196" s="119" t="s">
        <v>48</v>
      </c>
      <c r="J196" s="128" t="s">
        <v>176</v>
      </c>
      <c r="K196" s="50"/>
      <c r="L196" s="52"/>
      <c r="M196" s="119" t="s">
        <v>48</v>
      </c>
      <c r="N196" s="128" t="s">
        <v>248</v>
      </c>
      <c r="O196" s="50"/>
      <c r="P196" s="52"/>
      <c r="Q196" s="120" t="s">
        <v>36</v>
      </c>
      <c r="R196" s="51" t="s">
        <v>177</v>
      </c>
      <c r="S196" s="70" t="s">
        <v>66</v>
      </c>
      <c r="T196" s="83">
        <v>6400</v>
      </c>
      <c r="U196" s="70" t="s">
        <v>66</v>
      </c>
      <c r="V196" s="63">
        <v>0</v>
      </c>
      <c r="W196" s="124" t="s">
        <v>38</v>
      </c>
      <c r="X196" s="54">
        <f t="shared" si="38"/>
        <v>6400</v>
      </c>
      <c r="Y196" s="72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</row>
    <row r="197" spans="1:35" ht="171" customHeight="1" x14ac:dyDescent="0.4">
      <c r="A197" s="150"/>
      <c r="B197" s="137"/>
      <c r="C197" s="143"/>
      <c r="D197" s="143"/>
      <c r="E197" s="137"/>
      <c r="F197" s="131"/>
      <c r="G197" s="50"/>
      <c r="H197" s="51"/>
      <c r="I197" s="119" t="s">
        <v>54</v>
      </c>
      <c r="J197" s="128" t="s">
        <v>178</v>
      </c>
      <c r="K197" s="50"/>
      <c r="L197" s="52"/>
      <c r="M197" s="119" t="s">
        <v>54</v>
      </c>
      <c r="N197" s="128" t="s">
        <v>250</v>
      </c>
      <c r="O197" s="50"/>
      <c r="P197" s="52"/>
      <c r="Q197" s="120" t="s">
        <v>36</v>
      </c>
      <c r="R197" s="51" t="s">
        <v>179</v>
      </c>
      <c r="S197" s="70" t="s">
        <v>66</v>
      </c>
      <c r="T197" s="83">
        <f>20000+1519-4700</f>
        <v>16819</v>
      </c>
      <c r="U197" s="70" t="s">
        <v>67</v>
      </c>
      <c r="V197" s="63">
        <v>0</v>
      </c>
      <c r="W197" s="124" t="s">
        <v>38</v>
      </c>
      <c r="X197" s="54">
        <f t="shared" si="38"/>
        <v>16819</v>
      </c>
      <c r="Y197" s="72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</row>
    <row r="198" spans="1:35" ht="157.5" x14ac:dyDescent="0.4">
      <c r="A198" s="150"/>
      <c r="B198" s="137"/>
      <c r="C198" s="143"/>
      <c r="D198" s="143"/>
      <c r="E198" s="143" t="s">
        <v>44</v>
      </c>
      <c r="F198" s="142" t="s">
        <v>180</v>
      </c>
      <c r="G198" s="50"/>
      <c r="H198" s="51"/>
      <c r="I198" s="119" t="s">
        <v>31</v>
      </c>
      <c r="J198" s="128" t="s">
        <v>181</v>
      </c>
      <c r="K198" s="50"/>
      <c r="L198" s="52"/>
      <c r="M198" s="120" t="s">
        <v>36</v>
      </c>
      <c r="N198" s="128" t="s">
        <v>257</v>
      </c>
      <c r="O198" s="50"/>
      <c r="P198" s="52"/>
      <c r="Q198" s="120" t="s">
        <v>36</v>
      </c>
      <c r="R198" s="51" t="s">
        <v>182</v>
      </c>
      <c r="S198" s="62" t="s">
        <v>68</v>
      </c>
      <c r="T198" s="83">
        <v>0</v>
      </c>
      <c r="U198" s="70" t="s">
        <v>68</v>
      </c>
      <c r="V198" s="109">
        <v>0</v>
      </c>
      <c r="W198" s="124" t="s">
        <v>38</v>
      </c>
      <c r="X198" s="54">
        <f t="shared" si="38"/>
        <v>0</v>
      </c>
      <c r="Y198" s="72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</row>
    <row r="199" spans="1:35" ht="131.25" x14ac:dyDescent="0.4">
      <c r="A199" s="150"/>
      <c r="B199" s="137"/>
      <c r="C199" s="143"/>
      <c r="D199" s="143"/>
      <c r="E199" s="143"/>
      <c r="F199" s="142"/>
      <c r="G199" s="50"/>
      <c r="H199" s="51"/>
      <c r="I199" s="119" t="s">
        <v>46</v>
      </c>
      <c r="J199" s="128" t="s">
        <v>183</v>
      </c>
      <c r="K199" s="50"/>
      <c r="L199" s="52"/>
      <c r="M199" s="120" t="s">
        <v>47</v>
      </c>
      <c r="N199" s="128" t="s">
        <v>258</v>
      </c>
      <c r="O199" s="50"/>
      <c r="P199" s="52"/>
      <c r="Q199" s="120" t="s">
        <v>47</v>
      </c>
      <c r="R199" s="51" t="s">
        <v>184</v>
      </c>
      <c r="S199" s="62" t="s">
        <v>68</v>
      </c>
      <c r="T199" s="83">
        <v>0</v>
      </c>
      <c r="U199" s="70" t="s">
        <v>68</v>
      </c>
      <c r="V199" s="109">
        <v>0</v>
      </c>
      <c r="W199" s="124" t="s">
        <v>38</v>
      </c>
      <c r="X199" s="54">
        <f t="shared" si="38"/>
        <v>0</v>
      </c>
      <c r="Y199" s="72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</row>
    <row r="200" spans="1:35" ht="78.75" x14ac:dyDescent="0.4">
      <c r="A200" s="150"/>
      <c r="B200" s="137"/>
      <c r="C200" s="143"/>
      <c r="D200" s="143"/>
      <c r="E200" s="143"/>
      <c r="F200" s="142"/>
      <c r="G200" s="50"/>
      <c r="H200" s="51"/>
      <c r="I200" s="119" t="s">
        <v>48</v>
      </c>
      <c r="J200" s="128" t="s">
        <v>259</v>
      </c>
      <c r="K200" s="50"/>
      <c r="L200" s="52"/>
      <c r="M200" s="120" t="s">
        <v>36</v>
      </c>
      <c r="N200" s="128" t="s">
        <v>260</v>
      </c>
      <c r="O200" s="50"/>
      <c r="P200" s="52"/>
      <c r="Q200" s="120" t="s">
        <v>36</v>
      </c>
      <c r="R200" s="51" t="s">
        <v>261</v>
      </c>
      <c r="S200" s="62" t="s">
        <v>68</v>
      </c>
      <c r="T200" s="83">
        <v>0</v>
      </c>
      <c r="U200" s="70" t="s">
        <v>68</v>
      </c>
      <c r="V200" s="109">
        <v>0</v>
      </c>
      <c r="W200" s="124" t="s">
        <v>38</v>
      </c>
      <c r="X200" s="54">
        <f t="shared" si="38"/>
        <v>0</v>
      </c>
      <c r="Y200" s="72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</row>
    <row r="201" spans="1:35" ht="78.75" x14ac:dyDescent="0.4">
      <c r="A201" s="150"/>
      <c r="B201" s="137"/>
      <c r="C201" s="143">
        <v>113</v>
      </c>
      <c r="D201" s="142" t="s">
        <v>192</v>
      </c>
      <c r="E201" s="136" t="s">
        <v>60</v>
      </c>
      <c r="F201" s="151" t="s">
        <v>185</v>
      </c>
      <c r="G201" s="60"/>
      <c r="H201" s="60"/>
      <c r="I201" s="119" t="s">
        <v>31</v>
      </c>
      <c r="J201" s="51" t="s">
        <v>186</v>
      </c>
      <c r="K201" s="50"/>
      <c r="L201" s="52"/>
      <c r="M201" s="120" t="s">
        <v>36</v>
      </c>
      <c r="N201" s="51" t="s">
        <v>251</v>
      </c>
      <c r="O201" s="50"/>
      <c r="P201" s="52"/>
      <c r="Q201" s="120" t="s">
        <v>36</v>
      </c>
      <c r="R201" s="51" t="s">
        <v>775</v>
      </c>
      <c r="S201" s="70" t="s">
        <v>66</v>
      </c>
      <c r="T201" s="76">
        <v>600</v>
      </c>
      <c r="U201" s="70" t="s">
        <v>67</v>
      </c>
      <c r="V201" s="64">
        <v>0</v>
      </c>
      <c r="W201" s="124" t="s">
        <v>38</v>
      </c>
      <c r="X201" s="54">
        <f t="shared" si="38"/>
        <v>600</v>
      </c>
      <c r="Y201" s="72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</row>
    <row r="202" spans="1:35" ht="78.75" x14ac:dyDescent="0.4">
      <c r="A202" s="150"/>
      <c r="B202" s="137"/>
      <c r="C202" s="143"/>
      <c r="D202" s="142"/>
      <c r="E202" s="137"/>
      <c r="F202" s="151"/>
      <c r="G202" s="60"/>
      <c r="H202" s="60"/>
      <c r="I202" s="119" t="s">
        <v>46</v>
      </c>
      <c r="J202" s="51" t="s">
        <v>774</v>
      </c>
      <c r="K202" s="50"/>
      <c r="L202" s="52"/>
      <c r="M202" s="120" t="s">
        <v>36</v>
      </c>
      <c r="N202" s="51" t="s">
        <v>251</v>
      </c>
      <c r="O202" s="50"/>
      <c r="P202" s="52"/>
      <c r="Q202" s="120" t="s">
        <v>36</v>
      </c>
      <c r="R202" s="51" t="s">
        <v>252</v>
      </c>
      <c r="S202" s="70" t="s">
        <v>66</v>
      </c>
      <c r="T202" s="76">
        <v>1400</v>
      </c>
      <c r="U202" s="70" t="s">
        <v>67</v>
      </c>
      <c r="V202" s="64">
        <v>0</v>
      </c>
      <c r="W202" s="124" t="s">
        <v>38</v>
      </c>
      <c r="X202" s="54">
        <f t="shared" si="38"/>
        <v>1400</v>
      </c>
      <c r="Y202" s="72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</row>
    <row r="203" spans="1:35" ht="78.75" x14ac:dyDescent="0.4">
      <c r="A203" s="150"/>
      <c r="B203" s="137"/>
      <c r="C203" s="143"/>
      <c r="D203" s="142"/>
      <c r="E203" s="137"/>
      <c r="F203" s="151"/>
      <c r="G203" s="60"/>
      <c r="H203" s="60"/>
      <c r="I203" s="119" t="s">
        <v>48</v>
      </c>
      <c r="J203" s="51" t="s">
        <v>187</v>
      </c>
      <c r="K203" s="50"/>
      <c r="L203" s="52"/>
      <c r="M203" s="120" t="s">
        <v>36</v>
      </c>
      <c r="N203" s="51" t="s">
        <v>253</v>
      </c>
      <c r="O203" s="50"/>
      <c r="P203" s="52"/>
      <c r="Q203" s="120" t="s">
        <v>36</v>
      </c>
      <c r="R203" s="51" t="s">
        <v>254</v>
      </c>
      <c r="S203" s="79" t="s">
        <v>68</v>
      </c>
      <c r="T203" s="76">
        <v>3500</v>
      </c>
      <c r="U203" s="79" t="s">
        <v>68</v>
      </c>
      <c r="V203" s="76">
        <v>3500</v>
      </c>
      <c r="W203" s="124" t="s">
        <v>38</v>
      </c>
      <c r="X203" s="54">
        <f t="shared" si="38"/>
        <v>7000</v>
      </c>
      <c r="Y203" s="72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</row>
    <row r="204" spans="1:35" ht="131.25" x14ac:dyDescent="0.4">
      <c r="A204" s="150"/>
      <c r="B204" s="137"/>
      <c r="C204" s="143"/>
      <c r="D204" s="142"/>
      <c r="E204" s="137"/>
      <c r="F204" s="151"/>
      <c r="G204" s="60"/>
      <c r="H204" s="60"/>
      <c r="I204" s="119" t="s">
        <v>54</v>
      </c>
      <c r="J204" s="51" t="s">
        <v>256</v>
      </c>
      <c r="K204" s="50"/>
      <c r="L204" s="52"/>
      <c r="M204" s="120" t="s">
        <v>36</v>
      </c>
      <c r="N204" s="51" t="s">
        <v>255</v>
      </c>
      <c r="O204" s="50"/>
      <c r="P204" s="52"/>
      <c r="Q204" s="120" t="s">
        <v>36</v>
      </c>
      <c r="R204" s="51" t="s">
        <v>264</v>
      </c>
      <c r="S204" s="79" t="s">
        <v>68</v>
      </c>
      <c r="T204" s="76">
        <v>1500</v>
      </c>
      <c r="U204" s="79" t="s">
        <v>68</v>
      </c>
      <c r="V204" s="64">
        <v>1500</v>
      </c>
      <c r="W204" s="124" t="s">
        <v>38</v>
      </c>
      <c r="X204" s="54">
        <f t="shared" si="38"/>
        <v>3000</v>
      </c>
      <c r="Y204" s="72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</row>
    <row r="205" spans="1:35" ht="105" x14ac:dyDescent="0.4">
      <c r="A205" s="150"/>
      <c r="B205" s="137"/>
      <c r="C205" s="143"/>
      <c r="D205" s="142"/>
      <c r="E205" s="137"/>
      <c r="F205" s="151"/>
      <c r="G205" s="60"/>
      <c r="H205" s="60"/>
      <c r="I205" s="119" t="s">
        <v>74</v>
      </c>
      <c r="J205" s="51" t="s">
        <v>262</v>
      </c>
      <c r="K205" s="50"/>
      <c r="L205" s="52"/>
      <c r="M205" s="120" t="s">
        <v>36</v>
      </c>
      <c r="N205" s="51" t="s">
        <v>263</v>
      </c>
      <c r="O205" s="50"/>
      <c r="P205" s="52"/>
      <c r="Q205" s="120" t="s">
        <v>36</v>
      </c>
      <c r="R205" s="51" t="s">
        <v>265</v>
      </c>
      <c r="S205" s="79" t="s">
        <v>68</v>
      </c>
      <c r="T205" s="76">
        <v>2000</v>
      </c>
      <c r="U205" s="79" t="s">
        <v>68</v>
      </c>
      <c r="V205" s="64">
        <v>2000</v>
      </c>
      <c r="W205" s="124" t="s">
        <v>38</v>
      </c>
      <c r="X205" s="54">
        <f t="shared" si="38"/>
        <v>4000</v>
      </c>
      <c r="Y205" s="72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</row>
    <row r="206" spans="1:35" ht="81.75" customHeight="1" x14ac:dyDescent="0.4">
      <c r="A206" s="150"/>
      <c r="B206" s="137"/>
      <c r="C206" s="143"/>
      <c r="D206" s="142"/>
      <c r="E206" s="137"/>
      <c r="F206" s="151"/>
      <c r="G206" s="60"/>
      <c r="H206" s="60"/>
      <c r="I206" s="119" t="s">
        <v>114</v>
      </c>
      <c r="J206" s="51" t="s">
        <v>188</v>
      </c>
      <c r="K206" s="50"/>
      <c r="L206" s="52"/>
      <c r="M206" s="120" t="s">
        <v>36</v>
      </c>
      <c r="N206" s="51" t="s">
        <v>266</v>
      </c>
      <c r="O206" s="50"/>
      <c r="P206" s="52"/>
      <c r="Q206" s="120" t="s">
        <v>36</v>
      </c>
      <c r="R206" s="51" t="s">
        <v>188</v>
      </c>
      <c r="S206" s="62" t="s">
        <v>66</v>
      </c>
      <c r="T206" s="64">
        <v>1000</v>
      </c>
      <c r="U206" s="62" t="s">
        <v>67</v>
      </c>
      <c r="V206" s="64">
        <v>0</v>
      </c>
      <c r="W206" s="124" t="s">
        <v>38</v>
      </c>
      <c r="X206" s="54">
        <f t="shared" si="38"/>
        <v>1000</v>
      </c>
      <c r="Y206" s="72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</row>
    <row r="207" spans="1:35" ht="105" x14ac:dyDescent="0.4">
      <c r="A207" s="150"/>
      <c r="B207" s="137"/>
      <c r="C207" s="143"/>
      <c r="D207" s="142"/>
      <c r="E207" s="137"/>
      <c r="F207" s="151"/>
      <c r="G207" s="60"/>
      <c r="H207" s="60"/>
      <c r="I207" s="119" t="s">
        <v>149</v>
      </c>
      <c r="J207" s="51" t="s">
        <v>271</v>
      </c>
      <c r="K207" s="50"/>
      <c r="L207" s="52"/>
      <c r="M207" s="120" t="s">
        <v>36</v>
      </c>
      <c r="N207" s="51" t="s">
        <v>267</v>
      </c>
      <c r="O207" s="50"/>
      <c r="P207" s="52"/>
      <c r="Q207" s="120" t="s">
        <v>36</v>
      </c>
      <c r="R207" s="51" t="s">
        <v>268</v>
      </c>
      <c r="S207" s="79" t="s">
        <v>68</v>
      </c>
      <c r="T207" s="76">
        <v>3000</v>
      </c>
      <c r="U207" s="79" t="s">
        <v>68</v>
      </c>
      <c r="V207" s="64">
        <v>3000</v>
      </c>
      <c r="W207" s="124" t="s">
        <v>38</v>
      </c>
      <c r="X207" s="54">
        <f t="shared" si="38"/>
        <v>6000</v>
      </c>
      <c r="Y207" s="72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</row>
    <row r="208" spans="1:35" ht="78.75" x14ac:dyDescent="0.4">
      <c r="A208" s="150"/>
      <c r="B208" s="137"/>
      <c r="C208" s="143"/>
      <c r="D208" s="142"/>
      <c r="E208" s="137"/>
      <c r="F208" s="151"/>
      <c r="G208" s="60"/>
      <c r="H208" s="60"/>
      <c r="I208" s="119" t="s">
        <v>153</v>
      </c>
      <c r="J208" s="51" t="s">
        <v>272</v>
      </c>
      <c r="K208" s="50"/>
      <c r="L208" s="52"/>
      <c r="M208" s="120" t="s">
        <v>36</v>
      </c>
      <c r="N208" s="51" t="s">
        <v>269</v>
      </c>
      <c r="O208" s="50"/>
      <c r="P208" s="52"/>
      <c r="Q208" s="120" t="s">
        <v>36</v>
      </c>
      <c r="R208" s="51" t="s">
        <v>270</v>
      </c>
      <c r="S208" s="62" t="s">
        <v>66</v>
      </c>
      <c r="T208" s="76">
        <v>700</v>
      </c>
      <c r="U208" s="62" t="s">
        <v>67</v>
      </c>
      <c r="V208" s="64">
        <v>0</v>
      </c>
      <c r="W208" s="124" t="s">
        <v>38</v>
      </c>
      <c r="X208" s="54">
        <f t="shared" si="38"/>
        <v>700</v>
      </c>
      <c r="Y208" s="72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</row>
    <row r="209" spans="1:36" s="38" customFormat="1" ht="131.25" x14ac:dyDescent="0.4">
      <c r="A209" s="150"/>
      <c r="B209" s="137"/>
      <c r="C209" s="143"/>
      <c r="D209" s="142"/>
      <c r="E209" s="137"/>
      <c r="F209" s="151"/>
      <c r="G209" s="60"/>
      <c r="H209" s="60"/>
      <c r="I209" s="119" t="s">
        <v>156</v>
      </c>
      <c r="J209" s="51" t="s">
        <v>189</v>
      </c>
      <c r="K209" s="50"/>
      <c r="L209" s="52"/>
      <c r="M209" s="120" t="s">
        <v>36</v>
      </c>
      <c r="N209" s="51" t="s">
        <v>273</v>
      </c>
      <c r="O209" s="50"/>
      <c r="P209" s="52"/>
      <c r="Q209" s="120" t="s">
        <v>36</v>
      </c>
      <c r="R209" s="51" t="s">
        <v>274</v>
      </c>
      <c r="S209" s="62" t="s">
        <v>66</v>
      </c>
      <c r="T209" s="83">
        <v>405</v>
      </c>
      <c r="U209" s="70" t="s">
        <v>67</v>
      </c>
      <c r="V209" s="64">
        <v>0</v>
      </c>
      <c r="W209" s="124" t="s">
        <v>38</v>
      </c>
      <c r="X209" s="54">
        <f t="shared" si="38"/>
        <v>405</v>
      </c>
      <c r="Y209" s="72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39"/>
    </row>
    <row r="210" spans="1:36" s="38" customFormat="1" ht="129.75" customHeight="1" x14ac:dyDescent="0.4">
      <c r="A210" s="150"/>
      <c r="B210" s="137"/>
      <c r="C210" s="143"/>
      <c r="D210" s="142"/>
      <c r="E210" s="137"/>
      <c r="F210" s="151"/>
      <c r="G210" s="60"/>
      <c r="H210" s="60"/>
      <c r="I210" s="119">
        <v>10</v>
      </c>
      <c r="J210" s="51" t="s">
        <v>415</v>
      </c>
      <c r="K210" s="50"/>
      <c r="L210" s="52"/>
      <c r="M210" s="120" t="s">
        <v>36</v>
      </c>
      <c r="N210" s="51" t="s">
        <v>416</v>
      </c>
      <c r="O210" s="50"/>
      <c r="P210" s="52"/>
      <c r="Q210" s="120" t="s">
        <v>36</v>
      </c>
      <c r="R210" s="51" t="s">
        <v>417</v>
      </c>
      <c r="S210" s="62" t="s">
        <v>66</v>
      </c>
      <c r="T210" s="83">
        <v>1200</v>
      </c>
      <c r="U210" s="70" t="s">
        <v>67</v>
      </c>
      <c r="V210" s="64">
        <v>0</v>
      </c>
      <c r="W210" s="124" t="s">
        <v>38</v>
      </c>
      <c r="X210" s="54">
        <f t="shared" ref="X210" si="45">T210+V210</f>
        <v>1200</v>
      </c>
      <c r="Y210" s="72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39"/>
    </row>
    <row r="211" spans="1:36" ht="174.75" customHeight="1" x14ac:dyDescent="0.4">
      <c r="A211" s="150"/>
      <c r="B211" s="137"/>
      <c r="C211" s="137">
        <v>181</v>
      </c>
      <c r="D211" s="130" t="s">
        <v>39</v>
      </c>
      <c r="E211" s="137"/>
      <c r="F211" s="154" t="s">
        <v>667</v>
      </c>
      <c r="G211" s="61"/>
      <c r="H211" s="51"/>
      <c r="I211" s="111" t="s">
        <v>31</v>
      </c>
      <c r="J211" s="58" t="s">
        <v>668</v>
      </c>
      <c r="K211" s="61"/>
      <c r="L211" s="51"/>
      <c r="M211" s="120" t="s">
        <v>36</v>
      </c>
      <c r="N211" s="59" t="s">
        <v>673</v>
      </c>
      <c r="O211" s="61"/>
      <c r="P211" s="61"/>
      <c r="Q211" s="120" t="s">
        <v>36</v>
      </c>
      <c r="R211" s="61" t="s">
        <v>669</v>
      </c>
      <c r="S211" s="62" t="s">
        <v>68</v>
      </c>
      <c r="T211" s="76">
        <v>5000</v>
      </c>
      <c r="U211" s="62" t="s">
        <v>68</v>
      </c>
      <c r="V211" s="76">
        <v>5000</v>
      </c>
      <c r="W211" s="64" t="s">
        <v>38</v>
      </c>
      <c r="X211" s="54">
        <f t="shared" si="38"/>
        <v>10000</v>
      </c>
      <c r="Y211" s="72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</row>
    <row r="212" spans="1:36" ht="306" customHeight="1" x14ac:dyDescent="0.4">
      <c r="A212" s="150"/>
      <c r="B212" s="137"/>
      <c r="C212" s="137"/>
      <c r="D212" s="131"/>
      <c r="E212" s="137"/>
      <c r="F212" s="158"/>
      <c r="G212" s="60"/>
      <c r="H212" s="51"/>
      <c r="I212" s="112" t="s">
        <v>46</v>
      </c>
      <c r="J212" s="58" t="s">
        <v>670</v>
      </c>
      <c r="K212" s="60"/>
      <c r="L212" s="51"/>
      <c r="M212" s="120" t="s">
        <v>36</v>
      </c>
      <c r="N212" s="59" t="s">
        <v>671</v>
      </c>
      <c r="O212" s="60"/>
      <c r="P212" s="61"/>
      <c r="Q212" s="120" t="s">
        <v>36</v>
      </c>
      <c r="R212" s="78" t="s">
        <v>672</v>
      </c>
      <c r="S212" s="62" t="s">
        <v>68</v>
      </c>
      <c r="T212" s="76">
        <v>3000</v>
      </c>
      <c r="U212" s="62" t="s">
        <v>68</v>
      </c>
      <c r="V212" s="124">
        <v>3000</v>
      </c>
      <c r="W212" s="64" t="s">
        <v>38</v>
      </c>
      <c r="X212" s="54">
        <f t="shared" ref="X212:X234" si="46">T212+V212</f>
        <v>6000</v>
      </c>
      <c r="Y212" s="72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</row>
    <row r="213" spans="1:36" ht="210" x14ac:dyDescent="0.4">
      <c r="A213" s="150"/>
      <c r="B213" s="137"/>
      <c r="C213" s="138"/>
      <c r="D213" s="132"/>
      <c r="E213" s="138"/>
      <c r="F213" s="155"/>
      <c r="G213" s="60"/>
      <c r="H213" s="51"/>
      <c r="I213" s="119" t="s">
        <v>48</v>
      </c>
      <c r="J213" s="51" t="s">
        <v>732</v>
      </c>
      <c r="K213" s="120"/>
      <c r="L213" s="51"/>
      <c r="M213" s="120" t="s">
        <v>36</v>
      </c>
      <c r="N213" s="59" t="s">
        <v>739</v>
      </c>
      <c r="O213" s="50"/>
      <c r="P213" s="120"/>
      <c r="Q213" s="120" t="s">
        <v>36</v>
      </c>
      <c r="R213" s="78" t="s">
        <v>738</v>
      </c>
      <c r="S213" s="123" t="s">
        <v>40</v>
      </c>
      <c r="T213" s="53">
        <v>300000</v>
      </c>
      <c r="U213" s="123" t="s">
        <v>41</v>
      </c>
      <c r="V213" s="53">
        <v>0</v>
      </c>
      <c r="W213" s="124" t="s">
        <v>38</v>
      </c>
      <c r="X213" s="54">
        <f t="shared" ref="X213" si="47">+T213+V213</f>
        <v>300000</v>
      </c>
      <c r="Y213" s="72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</row>
    <row r="214" spans="1:36" ht="157.5" x14ac:dyDescent="0.4">
      <c r="A214" s="150"/>
      <c r="B214" s="137"/>
      <c r="C214" s="133">
        <v>182</v>
      </c>
      <c r="D214" s="133" t="s">
        <v>197</v>
      </c>
      <c r="E214" s="136" t="s">
        <v>60</v>
      </c>
      <c r="F214" s="130" t="s">
        <v>290</v>
      </c>
      <c r="G214" s="119" t="s">
        <v>31</v>
      </c>
      <c r="H214" s="51" t="s">
        <v>194</v>
      </c>
      <c r="I214" s="119" t="s">
        <v>31</v>
      </c>
      <c r="J214" s="51" t="s">
        <v>618</v>
      </c>
      <c r="K214" s="105" t="s">
        <v>47</v>
      </c>
      <c r="L214" s="52" t="s">
        <v>630</v>
      </c>
      <c r="M214" s="120" t="s">
        <v>47</v>
      </c>
      <c r="N214" s="51" t="s">
        <v>195</v>
      </c>
      <c r="O214" s="120" t="s">
        <v>36</v>
      </c>
      <c r="P214" s="52" t="s">
        <v>194</v>
      </c>
      <c r="Q214" s="120" t="s">
        <v>47</v>
      </c>
      <c r="R214" s="51" t="s">
        <v>195</v>
      </c>
      <c r="S214" s="62" t="s">
        <v>67</v>
      </c>
      <c r="T214" s="76">
        <v>0</v>
      </c>
      <c r="U214" s="70" t="s">
        <v>66</v>
      </c>
      <c r="V214" s="64">
        <f>153600+153600</f>
        <v>307200</v>
      </c>
      <c r="W214" s="64" t="s">
        <v>38</v>
      </c>
      <c r="X214" s="54">
        <f t="shared" si="46"/>
        <v>307200</v>
      </c>
      <c r="Y214" s="72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</row>
    <row r="215" spans="1:36" ht="105" x14ac:dyDescent="0.4">
      <c r="A215" s="150"/>
      <c r="B215" s="137"/>
      <c r="C215" s="134"/>
      <c r="D215" s="134"/>
      <c r="E215" s="137"/>
      <c r="F215" s="131"/>
      <c r="G215" s="119"/>
      <c r="H215" s="51"/>
      <c r="I215" s="119" t="s">
        <v>31</v>
      </c>
      <c r="J215" s="51" t="s">
        <v>193</v>
      </c>
      <c r="K215" s="105"/>
      <c r="L215" s="52"/>
      <c r="M215" s="127" t="s">
        <v>36</v>
      </c>
      <c r="N215" s="51" t="s">
        <v>631</v>
      </c>
      <c r="O215" s="50"/>
      <c r="P215" s="52"/>
      <c r="Q215" s="127" t="s">
        <v>36</v>
      </c>
      <c r="R215" s="51" t="s">
        <v>632</v>
      </c>
      <c r="S215" s="62" t="s">
        <v>68</v>
      </c>
      <c r="T215" s="76">
        <v>0</v>
      </c>
      <c r="U215" s="70" t="s">
        <v>68</v>
      </c>
      <c r="V215" s="64">
        <v>0</v>
      </c>
      <c r="W215" s="64" t="s">
        <v>38</v>
      </c>
      <c r="X215" s="54">
        <f t="shared" si="46"/>
        <v>0</v>
      </c>
      <c r="Y215" s="72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</row>
    <row r="216" spans="1:36" ht="236.25" x14ac:dyDescent="0.4">
      <c r="A216" s="150"/>
      <c r="B216" s="137"/>
      <c r="C216" s="134"/>
      <c r="D216" s="134"/>
      <c r="E216" s="137"/>
      <c r="F216" s="131"/>
      <c r="G216" s="82"/>
      <c r="H216" s="51"/>
      <c r="I216" s="119" t="s">
        <v>46</v>
      </c>
      <c r="J216" s="51" t="s">
        <v>619</v>
      </c>
      <c r="K216" s="105"/>
      <c r="L216" s="52"/>
      <c r="M216" s="127" t="s">
        <v>36</v>
      </c>
      <c r="N216" s="51" t="s">
        <v>634</v>
      </c>
      <c r="O216" s="118" t="s">
        <v>36</v>
      </c>
      <c r="P216" s="118"/>
      <c r="Q216" s="127" t="s">
        <v>36</v>
      </c>
      <c r="R216" s="126" t="s">
        <v>657</v>
      </c>
      <c r="S216" s="70" t="s">
        <v>66</v>
      </c>
      <c r="T216" s="76">
        <v>20933.580000000002</v>
      </c>
      <c r="U216" s="62" t="s">
        <v>67</v>
      </c>
      <c r="V216" s="64">
        <v>0</v>
      </c>
      <c r="W216" s="64" t="s">
        <v>38</v>
      </c>
      <c r="X216" s="54">
        <f t="shared" si="46"/>
        <v>20933.580000000002</v>
      </c>
      <c r="Y216" s="72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</row>
    <row r="217" spans="1:36" ht="131.25" x14ac:dyDescent="0.4">
      <c r="A217" s="150"/>
      <c r="B217" s="137"/>
      <c r="C217" s="134"/>
      <c r="D217" s="134"/>
      <c r="E217" s="137"/>
      <c r="F217" s="131"/>
      <c r="G217" s="82"/>
      <c r="H217" s="51"/>
      <c r="I217" s="119" t="s">
        <v>48</v>
      </c>
      <c r="J217" s="51" t="s">
        <v>620</v>
      </c>
      <c r="K217" s="105"/>
      <c r="L217" s="52"/>
      <c r="M217" s="127" t="s">
        <v>36</v>
      </c>
      <c r="N217" s="51" t="s">
        <v>633</v>
      </c>
      <c r="O217" s="50"/>
      <c r="P217" s="52"/>
      <c r="Q217" s="127" t="s">
        <v>36</v>
      </c>
      <c r="R217" s="126" t="s">
        <v>656</v>
      </c>
      <c r="S217" s="70" t="s">
        <v>66</v>
      </c>
      <c r="T217" s="76">
        <f>8000+2823.18</f>
        <v>10823.18</v>
      </c>
      <c r="U217" s="62" t="s">
        <v>67</v>
      </c>
      <c r="V217" s="64">
        <v>0</v>
      </c>
      <c r="W217" s="64" t="s">
        <v>38</v>
      </c>
      <c r="X217" s="54">
        <f t="shared" si="46"/>
        <v>10823.18</v>
      </c>
      <c r="Y217" s="72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</row>
    <row r="218" spans="1:36" ht="105" x14ac:dyDescent="0.4">
      <c r="A218" s="150"/>
      <c r="B218" s="137"/>
      <c r="C218" s="134"/>
      <c r="D218" s="134"/>
      <c r="E218" s="137"/>
      <c r="F218" s="131"/>
      <c r="G218" s="82"/>
      <c r="H218" s="51"/>
      <c r="I218" s="119" t="s">
        <v>54</v>
      </c>
      <c r="J218" s="51" t="s">
        <v>621</v>
      </c>
      <c r="K218" s="105"/>
      <c r="L218" s="52"/>
      <c r="M218" s="127" t="s">
        <v>36</v>
      </c>
      <c r="N218" s="51" t="s">
        <v>635</v>
      </c>
      <c r="O218" s="50"/>
      <c r="P218" s="52"/>
      <c r="Q218" s="127" t="s">
        <v>36</v>
      </c>
      <c r="R218" s="126" t="s">
        <v>653</v>
      </c>
      <c r="S218" s="70" t="s">
        <v>66</v>
      </c>
      <c r="T218" s="76">
        <v>3000</v>
      </c>
      <c r="U218" s="62" t="s">
        <v>67</v>
      </c>
      <c r="V218" s="64">
        <v>0</v>
      </c>
      <c r="W218" s="64" t="s">
        <v>38</v>
      </c>
      <c r="X218" s="54">
        <f t="shared" si="46"/>
        <v>3000</v>
      </c>
      <c r="Y218" s="72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</row>
    <row r="219" spans="1:36" ht="131.25" x14ac:dyDescent="0.4">
      <c r="A219" s="150"/>
      <c r="B219" s="137"/>
      <c r="C219" s="134"/>
      <c r="D219" s="134"/>
      <c r="E219" s="137"/>
      <c r="F219" s="131"/>
      <c r="G219" s="82"/>
      <c r="H219" s="51"/>
      <c r="I219" s="119" t="s">
        <v>74</v>
      </c>
      <c r="J219" s="51" t="s">
        <v>622</v>
      </c>
      <c r="K219" s="105"/>
      <c r="L219" s="52"/>
      <c r="M219" s="127" t="s">
        <v>36</v>
      </c>
      <c r="N219" s="51" t="s">
        <v>636</v>
      </c>
      <c r="O219" s="50"/>
      <c r="P219" s="52"/>
      <c r="Q219" s="127" t="s">
        <v>36</v>
      </c>
      <c r="R219" s="126" t="s">
        <v>654</v>
      </c>
      <c r="S219" s="62" t="s">
        <v>67</v>
      </c>
      <c r="T219" s="76">
        <v>0</v>
      </c>
      <c r="U219" s="70" t="s">
        <v>66</v>
      </c>
      <c r="V219" s="64">
        <f>5000+1000</f>
        <v>6000</v>
      </c>
      <c r="W219" s="64" t="s">
        <v>38</v>
      </c>
      <c r="X219" s="54">
        <f t="shared" si="46"/>
        <v>6000</v>
      </c>
      <c r="Y219" s="72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</row>
    <row r="220" spans="1:36" ht="131.25" x14ac:dyDescent="0.4">
      <c r="A220" s="150"/>
      <c r="B220" s="137"/>
      <c r="C220" s="134"/>
      <c r="D220" s="134"/>
      <c r="E220" s="137"/>
      <c r="F220" s="131"/>
      <c r="G220" s="82"/>
      <c r="H220" s="51"/>
      <c r="I220" s="119" t="s">
        <v>114</v>
      </c>
      <c r="J220" s="51" t="s">
        <v>623</v>
      </c>
      <c r="K220" s="105"/>
      <c r="L220" s="52"/>
      <c r="M220" s="127" t="s">
        <v>36</v>
      </c>
      <c r="N220" s="51" t="s">
        <v>663</v>
      </c>
      <c r="O220" s="50"/>
      <c r="P220" s="52"/>
      <c r="Q220" s="127" t="s">
        <v>36</v>
      </c>
      <c r="R220" s="126" t="s">
        <v>655</v>
      </c>
      <c r="S220" s="70" t="s">
        <v>66</v>
      </c>
      <c r="T220" s="76">
        <v>3000</v>
      </c>
      <c r="U220" s="62" t="s">
        <v>67</v>
      </c>
      <c r="V220" s="64">
        <v>0</v>
      </c>
      <c r="W220" s="64" t="s">
        <v>38</v>
      </c>
      <c r="X220" s="54">
        <f t="shared" si="46"/>
        <v>3000</v>
      </c>
      <c r="Y220" s="72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</row>
    <row r="221" spans="1:36" ht="52.5" x14ac:dyDescent="0.4">
      <c r="A221" s="150"/>
      <c r="B221" s="137"/>
      <c r="C221" s="134"/>
      <c r="D221" s="134"/>
      <c r="E221" s="137"/>
      <c r="F221" s="131"/>
      <c r="G221" s="82"/>
      <c r="H221" s="51"/>
      <c r="I221" s="119" t="s">
        <v>149</v>
      </c>
      <c r="J221" s="51" t="s">
        <v>662</v>
      </c>
      <c r="K221" s="50"/>
      <c r="L221" s="52"/>
      <c r="M221" s="127" t="s">
        <v>36</v>
      </c>
      <c r="N221" s="51" t="s">
        <v>661</v>
      </c>
      <c r="O221" s="50"/>
      <c r="P221" s="52"/>
      <c r="Q221" s="127" t="s">
        <v>36</v>
      </c>
      <c r="R221" s="51" t="s">
        <v>644</v>
      </c>
      <c r="S221" s="62" t="s">
        <v>67</v>
      </c>
      <c r="T221" s="76">
        <v>0</v>
      </c>
      <c r="U221" s="70" t="s">
        <v>66</v>
      </c>
      <c r="V221" s="64">
        <v>6000</v>
      </c>
      <c r="W221" s="64" t="s">
        <v>38</v>
      </c>
      <c r="X221" s="54">
        <f t="shared" si="46"/>
        <v>6000</v>
      </c>
      <c r="Y221" s="72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</row>
    <row r="222" spans="1:36" ht="131.25" x14ac:dyDescent="0.4">
      <c r="A222" s="150"/>
      <c r="B222" s="137"/>
      <c r="C222" s="134"/>
      <c r="D222" s="134"/>
      <c r="E222" s="137"/>
      <c r="F222" s="131"/>
      <c r="G222" s="82"/>
      <c r="H222" s="51"/>
      <c r="I222" s="119" t="s">
        <v>153</v>
      </c>
      <c r="J222" s="51" t="s">
        <v>628</v>
      </c>
      <c r="K222" s="50"/>
      <c r="L222" s="52"/>
      <c r="M222" s="127" t="s">
        <v>36</v>
      </c>
      <c r="N222" s="51" t="s">
        <v>645</v>
      </c>
      <c r="O222" s="50"/>
      <c r="P222" s="52"/>
      <c r="Q222" s="127" t="s">
        <v>36</v>
      </c>
      <c r="R222" s="51" t="s">
        <v>651</v>
      </c>
      <c r="S222" s="62" t="s">
        <v>67</v>
      </c>
      <c r="T222" s="76">
        <v>0</v>
      </c>
      <c r="U222" s="70" t="s">
        <v>66</v>
      </c>
      <c r="V222" s="64">
        <f>15000-1800</f>
        <v>13200</v>
      </c>
      <c r="W222" s="64" t="s">
        <v>38</v>
      </c>
      <c r="X222" s="54">
        <f t="shared" si="46"/>
        <v>13200</v>
      </c>
      <c r="Y222" s="72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</row>
    <row r="223" spans="1:36" ht="157.5" x14ac:dyDescent="0.4">
      <c r="A223" s="150"/>
      <c r="B223" s="137"/>
      <c r="C223" s="134"/>
      <c r="D223" s="134"/>
      <c r="E223" s="137"/>
      <c r="F223" s="131"/>
      <c r="G223" s="82"/>
      <c r="H223" s="51"/>
      <c r="I223" s="119" t="s">
        <v>156</v>
      </c>
      <c r="J223" s="51" t="s">
        <v>629</v>
      </c>
      <c r="K223" s="50"/>
      <c r="L223" s="52"/>
      <c r="M223" s="127" t="s">
        <v>36</v>
      </c>
      <c r="N223" s="51" t="s">
        <v>646</v>
      </c>
      <c r="O223" s="50"/>
      <c r="P223" s="52"/>
      <c r="Q223" s="127" t="s">
        <v>36</v>
      </c>
      <c r="R223" s="51" t="s">
        <v>647</v>
      </c>
      <c r="S223" s="62" t="s">
        <v>67</v>
      </c>
      <c r="T223" s="76">
        <v>0</v>
      </c>
      <c r="U223" s="70" t="s">
        <v>66</v>
      </c>
      <c r="V223" s="64">
        <v>4000</v>
      </c>
      <c r="W223" s="64" t="s">
        <v>38</v>
      </c>
      <c r="X223" s="54">
        <f t="shared" si="46"/>
        <v>4000</v>
      </c>
      <c r="Y223" s="72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</row>
    <row r="224" spans="1:36" ht="131.25" x14ac:dyDescent="0.4">
      <c r="A224" s="150"/>
      <c r="B224" s="137"/>
      <c r="C224" s="134"/>
      <c r="D224" s="134"/>
      <c r="E224" s="137"/>
      <c r="F224" s="132"/>
      <c r="G224" s="82"/>
      <c r="H224" s="51"/>
      <c r="I224" s="119" t="s">
        <v>190</v>
      </c>
      <c r="J224" s="51" t="s">
        <v>733</v>
      </c>
      <c r="K224" s="50"/>
      <c r="L224" s="52"/>
      <c r="M224" s="127" t="s">
        <v>36</v>
      </c>
      <c r="N224" s="51" t="s">
        <v>734</v>
      </c>
      <c r="O224" s="50"/>
      <c r="P224" s="52"/>
      <c r="Q224" s="127" t="s">
        <v>36</v>
      </c>
      <c r="R224" s="51" t="s">
        <v>735</v>
      </c>
      <c r="S224" s="62" t="s">
        <v>68</v>
      </c>
      <c r="T224" s="76">
        <f>12500+9877.79</f>
        <v>22377.79</v>
      </c>
      <c r="U224" s="62" t="s">
        <v>68</v>
      </c>
      <c r="V224" s="76">
        <f>12500+9877.78-2600</f>
        <v>19777.78</v>
      </c>
      <c r="W224" s="64" t="s">
        <v>38</v>
      </c>
      <c r="X224" s="54">
        <f t="shared" si="46"/>
        <v>42155.57</v>
      </c>
      <c r="Y224" s="72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</row>
    <row r="225" spans="1:35" ht="157.5" x14ac:dyDescent="0.4">
      <c r="A225" s="150"/>
      <c r="B225" s="137"/>
      <c r="C225" s="134"/>
      <c r="D225" s="134"/>
      <c r="E225" s="137"/>
      <c r="F225" s="130" t="s">
        <v>196</v>
      </c>
      <c r="G225" s="50"/>
      <c r="H225" s="51"/>
      <c r="I225" s="119" t="s">
        <v>31</v>
      </c>
      <c r="J225" s="51" t="s">
        <v>624</v>
      </c>
      <c r="K225" s="50"/>
      <c r="L225" s="52"/>
      <c r="M225" s="127" t="s">
        <v>47</v>
      </c>
      <c r="N225" s="51" t="s">
        <v>637</v>
      </c>
      <c r="O225" s="50"/>
      <c r="P225" s="52"/>
      <c r="Q225" s="127" t="s">
        <v>47</v>
      </c>
      <c r="R225" s="51" t="s">
        <v>642</v>
      </c>
      <c r="S225" s="62" t="s">
        <v>67</v>
      </c>
      <c r="T225" s="76">
        <v>0</v>
      </c>
      <c r="U225" s="70" t="s">
        <v>66</v>
      </c>
      <c r="V225" s="64">
        <v>6400</v>
      </c>
      <c r="W225" s="64" t="s">
        <v>38</v>
      </c>
      <c r="X225" s="54">
        <f t="shared" si="46"/>
        <v>6400</v>
      </c>
      <c r="Y225" s="72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</row>
    <row r="226" spans="1:35" ht="157.5" x14ac:dyDescent="0.4">
      <c r="A226" s="150"/>
      <c r="B226" s="137"/>
      <c r="C226" s="134"/>
      <c r="D226" s="134"/>
      <c r="E226" s="137"/>
      <c r="F226" s="131"/>
      <c r="G226" s="50"/>
      <c r="H226" s="51"/>
      <c r="I226" s="119" t="s">
        <v>46</v>
      </c>
      <c r="J226" s="51" t="s">
        <v>639</v>
      </c>
      <c r="K226" s="50"/>
      <c r="L226" s="52"/>
      <c r="M226" s="127" t="s">
        <v>36</v>
      </c>
      <c r="N226" s="51" t="s">
        <v>638</v>
      </c>
      <c r="O226" s="50"/>
      <c r="P226" s="52"/>
      <c r="Q226" s="127" t="s">
        <v>36</v>
      </c>
      <c r="R226" s="126" t="s">
        <v>652</v>
      </c>
      <c r="S226" s="70" t="s">
        <v>66</v>
      </c>
      <c r="T226" s="76">
        <v>6400</v>
      </c>
      <c r="U226" s="62" t="s">
        <v>67</v>
      </c>
      <c r="V226" s="64">
        <v>0</v>
      </c>
      <c r="W226" s="64" t="s">
        <v>38</v>
      </c>
      <c r="X226" s="54">
        <f t="shared" si="46"/>
        <v>6400</v>
      </c>
      <c r="Y226" s="72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</row>
    <row r="227" spans="1:35" ht="157.5" x14ac:dyDescent="0.4">
      <c r="A227" s="150"/>
      <c r="B227" s="137"/>
      <c r="C227" s="134"/>
      <c r="D227" s="134"/>
      <c r="E227" s="137"/>
      <c r="F227" s="131"/>
      <c r="G227" s="50"/>
      <c r="H227" s="51"/>
      <c r="I227" s="119" t="s">
        <v>48</v>
      </c>
      <c r="J227" s="51" t="s">
        <v>625</v>
      </c>
      <c r="K227" s="50"/>
      <c r="L227" s="52"/>
      <c r="M227" s="127" t="s">
        <v>36</v>
      </c>
      <c r="N227" s="51" t="s">
        <v>640</v>
      </c>
      <c r="O227" s="50"/>
      <c r="P227" s="52"/>
      <c r="Q227" s="127" t="s">
        <v>36</v>
      </c>
      <c r="R227" s="126" t="s">
        <v>648</v>
      </c>
      <c r="S227" s="62" t="s">
        <v>67</v>
      </c>
      <c r="T227" s="76">
        <v>0</v>
      </c>
      <c r="U227" s="70" t="s">
        <v>66</v>
      </c>
      <c r="V227" s="64">
        <v>6400</v>
      </c>
      <c r="W227" s="64" t="s">
        <v>38</v>
      </c>
      <c r="X227" s="54">
        <f t="shared" si="46"/>
        <v>6400</v>
      </c>
      <c r="Y227" s="72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</row>
    <row r="228" spans="1:35" ht="157.5" x14ac:dyDescent="0.4">
      <c r="A228" s="150"/>
      <c r="B228" s="137"/>
      <c r="C228" s="134"/>
      <c r="D228" s="134"/>
      <c r="E228" s="137"/>
      <c r="F228" s="131"/>
      <c r="G228" s="50"/>
      <c r="H228" s="51"/>
      <c r="I228" s="119" t="s">
        <v>54</v>
      </c>
      <c r="J228" s="51" t="s">
        <v>626</v>
      </c>
      <c r="K228" s="50"/>
      <c r="L228" s="52"/>
      <c r="M228" s="127" t="s">
        <v>36</v>
      </c>
      <c r="N228" s="51" t="s">
        <v>641</v>
      </c>
      <c r="O228" s="50"/>
      <c r="P228" s="52"/>
      <c r="Q228" s="127" t="s">
        <v>36</v>
      </c>
      <c r="R228" s="126" t="s">
        <v>650</v>
      </c>
      <c r="S228" s="62" t="s">
        <v>67</v>
      </c>
      <c r="T228" s="76">
        <v>0</v>
      </c>
      <c r="U228" s="70" t="s">
        <v>66</v>
      </c>
      <c r="V228" s="64">
        <v>6000</v>
      </c>
      <c r="W228" s="64" t="s">
        <v>38</v>
      </c>
      <c r="X228" s="54">
        <f t="shared" si="46"/>
        <v>6000</v>
      </c>
      <c r="Y228" s="72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</row>
    <row r="229" spans="1:35" ht="141.75" customHeight="1" x14ac:dyDescent="0.4">
      <c r="A229" s="150"/>
      <c r="B229" s="137"/>
      <c r="C229" s="134"/>
      <c r="D229" s="134"/>
      <c r="E229" s="137"/>
      <c r="F229" s="131"/>
      <c r="G229" s="50"/>
      <c r="H229" s="51"/>
      <c r="I229" s="119" t="s">
        <v>74</v>
      </c>
      <c r="J229" s="51" t="s">
        <v>627</v>
      </c>
      <c r="K229" s="50"/>
      <c r="L229" s="52"/>
      <c r="M229" s="127" t="s">
        <v>36</v>
      </c>
      <c r="N229" s="51" t="s">
        <v>643</v>
      </c>
      <c r="O229" s="50"/>
      <c r="P229" s="52"/>
      <c r="Q229" s="127" t="s">
        <v>36</v>
      </c>
      <c r="R229" s="126" t="s">
        <v>649</v>
      </c>
      <c r="S229" s="62" t="s">
        <v>67</v>
      </c>
      <c r="T229" s="76">
        <v>0</v>
      </c>
      <c r="U229" s="70" t="s">
        <v>66</v>
      </c>
      <c r="V229" s="64">
        <v>2000</v>
      </c>
      <c r="W229" s="64" t="s">
        <v>38</v>
      </c>
      <c r="X229" s="54">
        <f t="shared" si="46"/>
        <v>2000</v>
      </c>
      <c r="Y229" s="72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</row>
    <row r="230" spans="1:35" ht="198.75" customHeight="1" x14ac:dyDescent="0.4">
      <c r="A230" s="150"/>
      <c r="B230" s="137"/>
      <c r="C230" s="134"/>
      <c r="D230" s="134"/>
      <c r="E230" s="137"/>
      <c r="F230" s="132"/>
      <c r="G230" s="50"/>
      <c r="H230" s="51"/>
      <c r="I230" s="119" t="s">
        <v>114</v>
      </c>
      <c r="J230" s="51" t="s">
        <v>779</v>
      </c>
      <c r="K230" s="50"/>
      <c r="L230" s="52"/>
      <c r="M230" s="127" t="s">
        <v>36</v>
      </c>
      <c r="N230" s="51" t="s">
        <v>781</v>
      </c>
      <c r="O230" s="50"/>
      <c r="P230" s="52"/>
      <c r="Q230" s="127" t="s">
        <v>36</v>
      </c>
      <c r="R230" s="126" t="s">
        <v>780</v>
      </c>
      <c r="S230" s="62" t="s">
        <v>67</v>
      </c>
      <c r="T230" s="76">
        <v>0</v>
      </c>
      <c r="U230" s="70" t="s">
        <v>66</v>
      </c>
      <c r="V230" s="64">
        <v>2600</v>
      </c>
      <c r="W230" s="64" t="s">
        <v>38</v>
      </c>
      <c r="X230" s="54">
        <f t="shared" ref="X230" si="48">T230+V230</f>
        <v>2600</v>
      </c>
      <c r="Y230" s="72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</row>
    <row r="231" spans="1:35" ht="105" customHeight="1" x14ac:dyDescent="0.4">
      <c r="A231" s="150"/>
      <c r="B231" s="137"/>
      <c r="C231" s="134"/>
      <c r="D231" s="134"/>
      <c r="E231" s="137"/>
      <c r="F231" s="130" t="s">
        <v>421</v>
      </c>
      <c r="G231" s="50"/>
      <c r="H231" s="51"/>
      <c r="I231" s="108" t="s">
        <v>31</v>
      </c>
      <c r="J231" s="51" t="s">
        <v>547</v>
      </c>
      <c r="K231" s="50"/>
      <c r="L231" s="52"/>
      <c r="M231" s="127" t="s">
        <v>36</v>
      </c>
      <c r="N231" s="51" t="s">
        <v>549</v>
      </c>
      <c r="O231" s="50"/>
      <c r="P231" s="52"/>
      <c r="Q231" s="127" t="s">
        <v>36</v>
      </c>
      <c r="R231" s="51" t="s">
        <v>658</v>
      </c>
      <c r="S231" s="62" t="s">
        <v>68</v>
      </c>
      <c r="T231" s="76">
        <v>0</v>
      </c>
      <c r="U231" s="62" t="s">
        <v>68</v>
      </c>
      <c r="V231" s="64">
        <v>0</v>
      </c>
      <c r="W231" s="64" t="s">
        <v>38</v>
      </c>
      <c r="X231" s="54">
        <f t="shared" si="46"/>
        <v>0</v>
      </c>
      <c r="Y231" s="72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</row>
    <row r="232" spans="1:35" ht="183.75" x14ac:dyDescent="0.4">
      <c r="A232" s="150"/>
      <c r="B232" s="137"/>
      <c r="C232" s="134"/>
      <c r="D232" s="134"/>
      <c r="E232" s="137"/>
      <c r="F232" s="131"/>
      <c r="G232" s="50"/>
      <c r="H232" s="51"/>
      <c r="I232" s="108" t="s">
        <v>46</v>
      </c>
      <c r="J232" s="51" t="s">
        <v>422</v>
      </c>
      <c r="K232" s="50"/>
      <c r="L232" s="52"/>
      <c r="M232" s="127" t="s">
        <v>36</v>
      </c>
      <c r="N232" s="51" t="s">
        <v>550</v>
      </c>
      <c r="O232" s="50"/>
      <c r="P232" s="52"/>
      <c r="Q232" s="127" t="s">
        <v>36</v>
      </c>
      <c r="R232" s="51" t="s">
        <v>659</v>
      </c>
      <c r="S232" s="62" t="s">
        <v>68</v>
      </c>
      <c r="T232" s="76">
        <v>0</v>
      </c>
      <c r="U232" s="62" t="s">
        <v>68</v>
      </c>
      <c r="V232" s="64">
        <v>0</v>
      </c>
      <c r="W232" s="64" t="s">
        <v>38</v>
      </c>
      <c r="X232" s="54">
        <f t="shared" si="46"/>
        <v>0</v>
      </c>
      <c r="Y232" s="72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</row>
    <row r="233" spans="1:35" ht="157.5" x14ac:dyDescent="0.4">
      <c r="A233" s="150"/>
      <c r="B233" s="137"/>
      <c r="C233" s="134"/>
      <c r="D233" s="134"/>
      <c r="E233" s="137"/>
      <c r="F233" s="131"/>
      <c r="G233" s="50"/>
      <c r="H233" s="51"/>
      <c r="I233" s="108" t="s">
        <v>48</v>
      </c>
      <c r="J233" s="51" t="s">
        <v>548</v>
      </c>
      <c r="K233" s="50"/>
      <c r="L233" s="52"/>
      <c r="M233" s="127" t="s">
        <v>36</v>
      </c>
      <c r="N233" s="51" t="s">
        <v>551</v>
      </c>
      <c r="O233" s="50"/>
      <c r="P233" s="52"/>
      <c r="Q233" s="127" t="s">
        <v>36</v>
      </c>
      <c r="R233" s="51" t="s">
        <v>660</v>
      </c>
      <c r="S233" s="62" t="s">
        <v>67</v>
      </c>
      <c r="T233" s="76">
        <v>0</v>
      </c>
      <c r="U233" s="70" t="s">
        <v>66</v>
      </c>
      <c r="V233" s="64">
        <v>0</v>
      </c>
      <c r="W233" s="64" t="s">
        <v>38</v>
      </c>
      <c r="X233" s="54">
        <f t="shared" si="46"/>
        <v>0</v>
      </c>
      <c r="Y233" s="72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</row>
    <row r="234" spans="1:35" ht="131.25" x14ac:dyDescent="0.4">
      <c r="A234" s="150"/>
      <c r="B234" s="138"/>
      <c r="C234" s="135"/>
      <c r="D234" s="135"/>
      <c r="E234" s="138"/>
      <c r="F234" s="132"/>
      <c r="G234" s="50"/>
      <c r="H234" s="51"/>
      <c r="I234" s="108" t="s">
        <v>54</v>
      </c>
      <c r="J234" s="51" t="s">
        <v>776</v>
      </c>
      <c r="K234" s="50"/>
      <c r="L234" s="52"/>
      <c r="M234" s="127" t="s">
        <v>36</v>
      </c>
      <c r="N234" s="51" t="s">
        <v>778</v>
      </c>
      <c r="O234" s="50"/>
      <c r="P234" s="52"/>
      <c r="Q234" s="127"/>
      <c r="R234" s="51" t="s">
        <v>777</v>
      </c>
      <c r="S234" s="70" t="s">
        <v>66</v>
      </c>
      <c r="T234" s="76">
        <v>800</v>
      </c>
      <c r="U234" s="62" t="s">
        <v>67</v>
      </c>
      <c r="V234" s="64">
        <v>0</v>
      </c>
      <c r="W234" s="64" t="s">
        <v>38</v>
      </c>
      <c r="X234" s="54">
        <f t="shared" si="46"/>
        <v>800</v>
      </c>
      <c r="Y234" s="72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</row>
    <row r="235" spans="1:35" ht="157.5" x14ac:dyDescent="0.4">
      <c r="A235" s="150"/>
      <c r="B235" s="154" t="s">
        <v>295</v>
      </c>
      <c r="C235" s="166">
        <v>121</v>
      </c>
      <c r="D235" s="166" t="s">
        <v>49</v>
      </c>
      <c r="E235" s="166" t="s">
        <v>56</v>
      </c>
      <c r="F235" s="60"/>
      <c r="G235" s="60"/>
      <c r="H235" s="60"/>
      <c r="I235" s="108" t="s">
        <v>31</v>
      </c>
      <c r="J235" s="151" t="s">
        <v>613</v>
      </c>
      <c r="K235" s="60"/>
      <c r="L235" s="60"/>
      <c r="M235" s="113" t="s">
        <v>36</v>
      </c>
      <c r="N235" s="61" t="s">
        <v>614</v>
      </c>
      <c r="O235" s="60"/>
      <c r="P235" s="60"/>
      <c r="Q235" s="113" t="s">
        <v>36</v>
      </c>
      <c r="R235" s="61" t="s">
        <v>616</v>
      </c>
      <c r="S235" s="62" t="s">
        <v>68</v>
      </c>
      <c r="T235" s="76">
        <v>0</v>
      </c>
      <c r="U235" s="62" t="s">
        <v>68</v>
      </c>
      <c r="V235" s="64">
        <v>0</v>
      </c>
      <c r="W235" s="64" t="s">
        <v>38</v>
      </c>
      <c r="X235" s="54">
        <f t="shared" ref="X235:X236" si="49">T235+V235</f>
        <v>0</v>
      </c>
      <c r="Y235" s="107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</row>
    <row r="236" spans="1:35" ht="157.5" x14ac:dyDescent="0.4">
      <c r="A236" s="150"/>
      <c r="B236" s="155"/>
      <c r="C236" s="166"/>
      <c r="D236" s="166"/>
      <c r="E236" s="166"/>
      <c r="F236" s="60"/>
      <c r="G236" s="60"/>
      <c r="H236" s="60"/>
      <c r="I236" s="108" t="s">
        <v>46</v>
      </c>
      <c r="J236" s="151"/>
      <c r="K236" s="60"/>
      <c r="L236" s="60"/>
      <c r="M236" s="113" t="s">
        <v>36</v>
      </c>
      <c r="N236" s="61" t="s">
        <v>615</v>
      </c>
      <c r="O236" s="60"/>
      <c r="P236" s="60"/>
      <c r="Q236" s="113" t="s">
        <v>36</v>
      </c>
      <c r="R236" s="61" t="s">
        <v>617</v>
      </c>
      <c r="S236" s="62" t="s">
        <v>68</v>
      </c>
      <c r="T236" s="76">
        <v>0</v>
      </c>
      <c r="U236" s="62" t="s">
        <v>68</v>
      </c>
      <c r="V236" s="64">
        <v>0</v>
      </c>
      <c r="W236" s="64" t="s">
        <v>38</v>
      </c>
      <c r="X236" s="54">
        <f t="shared" si="49"/>
        <v>0</v>
      </c>
      <c r="Y236" s="107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</row>
    <row r="237" spans="1:35" x14ac:dyDescent="0.2">
      <c r="H237" s="38"/>
      <c r="I237" s="40"/>
      <c r="J237" s="38"/>
      <c r="K237" s="38"/>
      <c r="L237" s="38"/>
      <c r="M237" s="41"/>
      <c r="N237" s="38"/>
      <c r="O237" s="38"/>
      <c r="P237" s="38"/>
    </row>
    <row r="238" spans="1:35" x14ac:dyDescent="0.2">
      <c r="H238" s="38"/>
      <c r="I238" s="40"/>
      <c r="J238" s="38"/>
      <c r="K238" s="38"/>
      <c r="L238" s="38"/>
      <c r="M238" s="41"/>
      <c r="N238" s="38"/>
      <c r="O238" s="38"/>
      <c r="P238" s="38"/>
    </row>
    <row r="239" spans="1:35" x14ac:dyDescent="0.2">
      <c r="H239" s="38"/>
      <c r="I239" s="40"/>
      <c r="J239" s="38"/>
      <c r="K239" s="38"/>
      <c r="L239" s="38"/>
      <c r="M239" s="41"/>
      <c r="N239" s="38"/>
      <c r="O239" s="38"/>
      <c r="P239" s="38"/>
    </row>
    <row r="240" spans="1:35" x14ac:dyDescent="0.2">
      <c r="H240" s="38"/>
      <c r="I240" s="40"/>
      <c r="J240" s="38"/>
      <c r="K240" s="38"/>
      <c r="L240" s="38"/>
      <c r="M240" s="41"/>
      <c r="N240" s="38"/>
      <c r="O240" s="38"/>
      <c r="P240" s="38"/>
      <c r="S240" s="44"/>
    </row>
    <row r="241" spans="8:16" x14ac:dyDescent="0.2">
      <c r="H241" s="38"/>
      <c r="I241" s="40"/>
      <c r="J241" s="38"/>
      <c r="K241" s="38"/>
      <c r="L241" s="38"/>
      <c r="M241" s="41"/>
      <c r="N241" s="38"/>
      <c r="O241" s="38"/>
      <c r="P241" s="38"/>
    </row>
    <row r="242" spans="8:16" x14ac:dyDescent="0.2">
      <c r="H242" s="38"/>
      <c r="I242" s="40"/>
      <c r="J242" s="38"/>
      <c r="K242" s="38"/>
      <c r="L242" s="38"/>
      <c r="M242" s="41"/>
      <c r="N242" s="38"/>
      <c r="O242" s="38"/>
      <c r="P242" s="38"/>
    </row>
    <row r="243" spans="8:16" x14ac:dyDescent="0.2">
      <c r="H243" s="38"/>
      <c r="I243" s="40"/>
      <c r="J243" s="38"/>
      <c r="K243" s="38"/>
      <c r="L243" s="38"/>
      <c r="M243" s="41"/>
      <c r="N243" s="38"/>
      <c r="O243" s="38"/>
      <c r="P243" s="38"/>
    </row>
    <row r="244" spans="8:16" x14ac:dyDescent="0.2">
      <c r="H244" s="38"/>
      <c r="I244" s="40"/>
      <c r="J244" s="38"/>
      <c r="K244" s="38"/>
      <c r="L244" s="38"/>
      <c r="M244" s="41"/>
      <c r="N244" s="38"/>
      <c r="O244" s="38"/>
      <c r="P244" s="38"/>
    </row>
    <row r="245" spans="8:16" x14ac:dyDescent="0.2">
      <c r="H245" s="38"/>
      <c r="I245" s="40"/>
      <c r="J245" s="38"/>
      <c r="K245" s="38"/>
      <c r="L245" s="38"/>
      <c r="M245" s="41"/>
      <c r="N245" s="38"/>
      <c r="O245" s="38"/>
      <c r="P245" s="38"/>
    </row>
    <row r="246" spans="8:16" x14ac:dyDescent="0.2">
      <c r="H246" s="38"/>
      <c r="I246" s="40"/>
      <c r="J246" s="38"/>
      <c r="K246" s="38"/>
      <c r="L246" s="38"/>
      <c r="M246" s="41"/>
      <c r="N246" s="38"/>
      <c r="O246" s="38"/>
      <c r="P246" s="38"/>
    </row>
    <row r="247" spans="8:16" x14ac:dyDescent="0.2">
      <c r="H247" s="38"/>
      <c r="I247" s="40"/>
      <c r="J247" s="38"/>
      <c r="K247" s="38"/>
      <c r="L247" s="38"/>
      <c r="M247" s="41"/>
      <c r="N247" s="38"/>
      <c r="O247" s="38"/>
      <c r="P247" s="38"/>
    </row>
    <row r="248" spans="8:16" x14ac:dyDescent="0.2">
      <c r="H248" s="38"/>
      <c r="I248" s="40"/>
      <c r="J248" s="38"/>
      <c r="K248" s="38"/>
      <c r="L248" s="38"/>
      <c r="M248" s="41"/>
      <c r="N248" s="38"/>
      <c r="O248" s="38"/>
      <c r="P248" s="38"/>
    </row>
    <row r="249" spans="8:16" x14ac:dyDescent="0.2">
      <c r="H249" s="38"/>
      <c r="I249" s="40"/>
      <c r="J249" s="38"/>
      <c r="K249" s="38"/>
      <c r="L249" s="38"/>
      <c r="M249" s="41"/>
      <c r="N249" s="38"/>
      <c r="O249" s="38"/>
      <c r="P249" s="38"/>
    </row>
    <row r="250" spans="8:16" x14ac:dyDescent="0.2">
      <c r="H250" s="38"/>
      <c r="I250" s="40"/>
      <c r="J250" s="38"/>
      <c r="K250" s="38"/>
      <c r="L250" s="38"/>
      <c r="M250" s="41"/>
      <c r="N250" s="38"/>
      <c r="O250" s="38"/>
      <c r="P250" s="38"/>
    </row>
    <row r="251" spans="8:16" x14ac:dyDescent="0.2">
      <c r="H251" s="38"/>
      <c r="I251" s="40"/>
      <c r="J251" s="38"/>
      <c r="K251" s="38"/>
      <c r="L251" s="38"/>
      <c r="M251" s="41"/>
      <c r="N251" s="38"/>
      <c r="O251" s="38"/>
      <c r="P251" s="38"/>
    </row>
    <row r="252" spans="8:16" x14ac:dyDescent="0.2">
      <c r="H252" s="38"/>
      <c r="I252" s="40"/>
      <c r="J252" s="38"/>
      <c r="K252" s="38"/>
      <c r="L252" s="38"/>
      <c r="M252" s="41"/>
      <c r="N252" s="38"/>
      <c r="O252" s="38"/>
      <c r="P252" s="38"/>
    </row>
    <row r="253" spans="8:16" x14ac:dyDescent="0.2">
      <c r="H253" s="38"/>
      <c r="I253" s="40"/>
      <c r="J253" s="38"/>
      <c r="K253" s="38"/>
      <c r="L253" s="38"/>
      <c r="M253" s="41"/>
      <c r="N253" s="38"/>
      <c r="O253" s="38"/>
      <c r="P253" s="38"/>
    </row>
    <row r="254" spans="8:16" x14ac:dyDescent="0.2">
      <c r="H254" s="38"/>
      <c r="I254" s="40"/>
      <c r="J254" s="38"/>
      <c r="K254" s="38"/>
      <c r="L254" s="38"/>
      <c r="M254" s="41"/>
      <c r="N254" s="38"/>
      <c r="O254" s="38"/>
      <c r="P254" s="38"/>
    </row>
    <row r="255" spans="8:16" x14ac:dyDescent="0.2">
      <c r="H255" s="38"/>
      <c r="I255" s="40"/>
      <c r="J255" s="38"/>
      <c r="K255" s="38"/>
      <c r="L255" s="38"/>
      <c r="M255" s="41"/>
      <c r="N255" s="38"/>
      <c r="O255" s="38"/>
      <c r="P255" s="38"/>
    </row>
    <row r="256" spans="8:16" x14ac:dyDescent="0.2">
      <c r="H256" s="38"/>
      <c r="I256" s="40"/>
      <c r="J256" s="38"/>
      <c r="K256" s="38"/>
      <c r="L256" s="38"/>
      <c r="M256" s="41"/>
      <c r="N256" s="38"/>
      <c r="O256" s="38"/>
      <c r="P256" s="38"/>
    </row>
    <row r="257" spans="8:16" x14ac:dyDescent="0.2">
      <c r="H257" s="38"/>
      <c r="I257" s="40"/>
      <c r="J257" s="38"/>
      <c r="K257" s="38"/>
      <c r="L257" s="38"/>
      <c r="M257" s="41"/>
      <c r="N257" s="38"/>
      <c r="O257" s="38"/>
      <c r="P257" s="38"/>
    </row>
    <row r="258" spans="8:16" x14ac:dyDescent="0.2">
      <c r="H258" s="38"/>
      <c r="I258" s="40"/>
      <c r="J258" s="38"/>
      <c r="K258" s="38"/>
      <c r="L258" s="38"/>
      <c r="M258" s="41"/>
      <c r="N258" s="38"/>
      <c r="O258" s="38"/>
      <c r="P258" s="38"/>
    </row>
    <row r="259" spans="8:16" x14ac:dyDescent="0.2">
      <c r="H259" s="38"/>
      <c r="I259" s="40"/>
      <c r="J259" s="38"/>
      <c r="K259" s="38"/>
      <c r="L259" s="38"/>
      <c r="M259" s="41"/>
      <c r="N259" s="38"/>
      <c r="O259" s="38"/>
      <c r="P259" s="38"/>
    </row>
    <row r="260" spans="8:16" x14ac:dyDescent="0.2">
      <c r="H260" s="38"/>
      <c r="I260" s="40"/>
      <c r="J260" s="38"/>
      <c r="K260" s="38"/>
      <c r="L260" s="38"/>
      <c r="M260" s="41"/>
      <c r="N260" s="38"/>
      <c r="O260" s="38"/>
      <c r="P260" s="38"/>
    </row>
    <row r="261" spans="8:16" x14ac:dyDescent="0.2">
      <c r="H261" s="38"/>
      <c r="I261" s="40"/>
      <c r="J261" s="38"/>
      <c r="K261" s="38"/>
      <c r="L261" s="38"/>
      <c r="M261" s="41"/>
      <c r="N261" s="38"/>
      <c r="O261" s="38"/>
      <c r="P261" s="38"/>
    </row>
    <row r="262" spans="8:16" x14ac:dyDescent="0.2">
      <c r="H262" s="38"/>
      <c r="I262" s="40"/>
      <c r="J262" s="38"/>
      <c r="K262" s="38"/>
      <c r="L262" s="38"/>
      <c r="M262" s="41"/>
      <c r="N262" s="38"/>
      <c r="O262" s="38"/>
      <c r="P262" s="38"/>
    </row>
    <row r="263" spans="8:16" x14ac:dyDescent="0.2">
      <c r="H263" s="38"/>
      <c r="I263" s="40"/>
      <c r="J263" s="38"/>
      <c r="K263" s="38"/>
      <c r="L263" s="38"/>
      <c r="M263" s="41"/>
      <c r="N263" s="38"/>
      <c r="O263" s="38"/>
      <c r="P263" s="38"/>
    </row>
    <row r="264" spans="8:16" x14ac:dyDescent="0.2">
      <c r="H264" s="38"/>
      <c r="I264" s="40"/>
      <c r="J264" s="38"/>
      <c r="K264" s="38"/>
      <c r="L264" s="38"/>
      <c r="M264" s="41"/>
      <c r="N264" s="38"/>
      <c r="O264" s="38"/>
      <c r="P264" s="38"/>
    </row>
    <row r="265" spans="8:16" x14ac:dyDescent="0.2">
      <c r="H265" s="38"/>
      <c r="I265" s="40"/>
      <c r="J265" s="38"/>
      <c r="K265" s="38"/>
      <c r="L265" s="38"/>
      <c r="M265" s="41"/>
      <c r="N265" s="38"/>
      <c r="O265" s="38"/>
      <c r="P265" s="38"/>
    </row>
    <row r="266" spans="8:16" x14ac:dyDescent="0.2">
      <c r="H266" s="38"/>
      <c r="I266" s="40"/>
      <c r="J266" s="38"/>
      <c r="K266" s="38"/>
      <c r="L266" s="38"/>
      <c r="M266" s="41"/>
      <c r="N266" s="38"/>
      <c r="O266" s="38"/>
      <c r="P266" s="38"/>
    </row>
    <row r="267" spans="8:16" x14ac:dyDescent="0.2">
      <c r="H267" s="38"/>
      <c r="I267" s="40"/>
      <c r="J267" s="38"/>
      <c r="K267" s="38"/>
      <c r="L267" s="38"/>
      <c r="M267" s="41"/>
      <c r="N267" s="38"/>
      <c r="O267" s="38"/>
      <c r="P267" s="38"/>
    </row>
    <row r="268" spans="8:16" x14ac:dyDescent="0.2">
      <c r="H268" s="38"/>
      <c r="I268" s="40"/>
      <c r="J268" s="38"/>
      <c r="K268" s="38"/>
      <c r="L268" s="38"/>
      <c r="M268" s="41"/>
      <c r="N268" s="38"/>
      <c r="O268" s="38"/>
      <c r="P268" s="38"/>
    </row>
    <row r="269" spans="8:16" x14ac:dyDescent="0.2">
      <c r="H269" s="38"/>
      <c r="I269" s="40"/>
      <c r="J269" s="38"/>
      <c r="K269" s="38"/>
      <c r="L269" s="38"/>
      <c r="M269" s="41"/>
      <c r="N269" s="38"/>
      <c r="O269" s="38"/>
      <c r="P269" s="38"/>
    </row>
    <row r="270" spans="8:16" x14ac:dyDescent="0.2">
      <c r="H270" s="38"/>
      <c r="I270" s="40"/>
      <c r="J270" s="38"/>
      <c r="K270" s="38"/>
      <c r="L270" s="38"/>
      <c r="M270" s="41"/>
      <c r="N270" s="38"/>
      <c r="O270" s="38"/>
      <c r="P270" s="38"/>
    </row>
    <row r="271" spans="8:16" x14ac:dyDescent="0.2">
      <c r="H271" s="38"/>
      <c r="I271" s="40"/>
      <c r="J271" s="38"/>
      <c r="K271" s="38"/>
      <c r="L271" s="38"/>
      <c r="M271" s="41"/>
      <c r="N271" s="38"/>
      <c r="O271" s="38"/>
      <c r="P271" s="38"/>
    </row>
    <row r="272" spans="8:16" x14ac:dyDescent="0.2">
      <c r="H272" s="38"/>
      <c r="I272" s="40"/>
      <c r="J272" s="38"/>
      <c r="K272" s="38"/>
      <c r="L272" s="38"/>
      <c r="M272" s="41"/>
      <c r="N272" s="38"/>
      <c r="O272" s="38"/>
      <c r="P272" s="38"/>
    </row>
    <row r="273" spans="8:16" x14ac:dyDescent="0.2">
      <c r="H273" s="38"/>
      <c r="I273" s="40"/>
      <c r="J273" s="38"/>
      <c r="K273" s="38"/>
      <c r="L273" s="38"/>
      <c r="M273" s="41"/>
      <c r="N273" s="38"/>
      <c r="O273" s="38"/>
      <c r="P273" s="38"/>
    </row>
    <row r="274" spans="8:16" x14ac:dyDescent="0.2">
      <c r="H274" s="38"/>
      <c r="I274" s="40"/>
      <c r="J274" s="38"/>
      <c r="K274" s="38"/>
      <c r="L274" s="38"/>
      <c r="M274" s="41"/>
      <c r="N274" s="38"/>
      <c r="O274" s="38"/>
      <c r="P274" s="38"/>
    </row>
    <row r="275" spans="8:16" x14ac:dyDescent="0.2">
      <c r="H275" s="38"/>
      <c r="I275" s="40"/>
      <c r="J275" s="38"/>
      <c r="K275" s="38"/>
      <c r="L275" s="38"/>
      <c r="M275" s="41"/>
      <c r="N275" s="38"/>
      <c r="O275" s="38"/>
      <c r="P275" s="38"/>
    </row>
    <row r="276" spans="8:16" x14ac:dyDescent="0.2">
      <c r="H276" s="38"/>
      <c r="I276" s="40"/>
      <c r="J276" s="38"/>
      <c r="K276" s="38"/>
      <c r="L276" s="38"/>
      <c r="M276" s="41"/>
      <c r="N276" s="38"/>
      <c r="O276" s="38"/>
      <c r="P276" s="38"/>
    </row>
    <row r="277" spans="8:16" x14ac:dyDescent="0.2">
      <c r="H277" s="38"/>
      <c r="I277" s="40"/>
      <c r="J277" s="38"/>
      <c r="K277" s="38"/>
      <c r="L277" s="38"/>
      <c r="M277" s="41"/>
      <c r="N277" s="38"/>
      <c r="O277" s="38"/>
      <c r="P277" s="38"/>
    </row>
    <row r="278" spans="8:16" x14ac:dyDescent="0.2">
      <c r="H278" s="38"/>
      <c r="I278" s="40"/>
      <c r="J278" s="38"/>
      <c r="K278" s="38"/>
      <c r="L278" s="38"/>
      <c r="M278" s="41"/>
      <c r="N278" s="38"/>
      <c r="O278" s="38"/>
      <c r="P278" s="38"/>
    </row>
    <row r="279" spans="8:16" x14ac:dyDescent="0.2">
      <c r="H279" s="38"/>
      <c r="I279" s="40"/>
      <c r="J279" s="38"/>
      <c r="K279" s="38"/>
      <c r="L279" s="38"/>
      <c r="M279" s="41"/>
      <c r="N279" s="38"/>
      <c r="O279" s="38"/>
      <c r="P279" s="38"/>
    </row>
    <row r="280" spans="8:16" x14ac:dyDescent="0.2">
      <c r="H280" s="38"/>
      <c r="I280" s="40"/>
      <c r="J280" s="38"/>
      <c r="K280" s="38"/>
      <c r="L280" s="38"/>
      <c r="M280" s="41"/>
      <c r="N280" s="38"/>
      <c r="O280" s="38"/>
      <c r="P280" s="38"/>
    </row>
    <row r="281" spans="8:16" x14ac:dyDescent="0.2">
      <c r="H281" s="38"/>
      <c r="I281" s="40"/>
      <c r="J281" s="38"/>
      <c r="K281" s="38"/>
      <c r="L281" s="38"/>
      <c r="M281" s="41"/>
      <c r="N281" s="38"/>
      <c r="O281" s="38"/>
      <c r="P281" s="38"/>
    </row>
    <row r="282" spans="8:16" x14ac:dyDescent="0.2">
      <c r="H282" s="38"/>
      <c r="I282" s="40"/>
      <c r="J282" s="38"/>
      <c r="K282" s="38"/>
      <c r="L282" s="38"/>
      <c r="M282" s="41"/>
      <c r="N282" s="38"/>
      <c r="O282" s="38"/>
      <c r="P282" s="38"/>
    </row>
  </sheetData>
  <autoFilter ref="A7:AJ236" xr:uid="{00000000-0009-0000-0000-000000000000}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5" showButton="0"/>
    <filterColumn colId="26" showButton="0"/>
    <filterColumn colId="27" showButton="0"/>
  </autoFilter>
  <mergeCells count="225">
    <mergeCell ref="B14:B30"/>
    <mergeCell ref="C22:C30"/>
    <mergeCell ref="E22:E30"/>
    <mergeCell ref="F22:F30"/>
    <mergeCell ref="G22:G30"/>
    <mergeCell ref="H22:H30"/>
    <mergeCell ref="E136:E150"/>
    <mergeCell ref="F136:F150"/>
    <mergeCell ref="G136:G150"/>
    <mergeCell ref="H20:H21"/>
    <mergeCell ref="G20:G21"/>
    <mergeCell ref="F79:F84"/>
    <mergeCell ref="H119:H120"/>
    <mergeCell ref="D51:D52"/>
    <mergeCell ref="C65:C75"/>
    <mergeCell ref="B100:B112"/>
    <mergeCell ref="E100:E108"/>
    <mergeCell ref="G65:G68"/>
    <mergeCell ref="D31:D37"/>
    <mergeCell ref="C31:C37"/>
    <mergeCell ref="D41:D50"/>
    <mergeCell ref="G41:G47"/>
    <mergeCell ref="D77:D78"/>
    <mergeCell ref="E77:E78"/>
    <mergeCell ref="A1:X1"/>
    <mergeCell ref="C3:D3"/>
    <mergeCell ref="G3:H3"/>
    <mergeCell ref="K3:L3"/>
    <mergeCell ref="C4:D4"/>
    <mergeCell ref="G4:H4"/>
    <mergeCell ref="K4:L4"/>
    <mergeCell ref="F48:F50"/>
    <mergeCell ref="H48:H50"/>
    <mergeCell ref="G48:G50"/>
    <mergeCell ref="C38:C40"/>
    <mergeCell ref="D38:D40"/>
    <mergeCell ref="F38:F40"/>
    <mergeCell ref="E31:E40"/>
    <mergeCell ref="D16:D21"/>
    <mergeCell ref="H16:H19"/>
    <mergeCell ref="B9:B13"/>
    <mergeCell ref="D11:D13"/>
    <mergeCell ref="C16:C21"/>
    <mergeCell ref="E20:E21"/>
    <mergeCell ref="F20:F21"/>
    <mergeCell ref="E11:E13"/>
    <mergeCell ref="C11:C13"/>
    <mergeCell ref="K22:K30"/>
    <mergeCell ref="AG7:AG8"/>
    <mergeCell ref="AH7:AH8"/>
    <mergeCell ref="AI7:AI8"/>
    <mergeCell ref="O7:R7"/>
    <mergeCell ref="S7:V7"/>
    <mergeCell ref="W7:W8"/>
    <mergeCell ref="X7:X8"/>
    <mergeCell ref="Z7:AC7"/>
    <mergeCell ref="AD7:AD8"/>
    <mergeCell ref="AE7:AE8"/>
    <mergeCell ref="AF7:AF8"/>
    <mergeCell ref="A7:B7"/>
    <mergeCell ref="C7:D7"/>
    <mergeCell ref="E7:F7"/>
    <mergeCell ref="G7:H7"/>
    <mergeCell ref="I7:J7"/>
    <mergeCell ref="K7:N7"/>
    <mergeCell ref="A9:A236"/>
    <mergeCell ref="C235:C236"/>
    <mergeCell ref="D235:D236"/>
    <mergeCell ref="E235:E236"/>
    <mergeCell ref="G69:G70"/>
    <mergeCell ref="F65:F67"/>
    <mergeCell ref="H65:H67"/>
    <mergeCell ref="J235:J236"/>
    <mergeCell ref="E16:E19"/>
    <mergeCell ref="C201:C210"/>
    <mergeCell ref="E85:E89"/>
    <mergeCell ref="D79:D84"/>
    <mergeCell ref="H63:H64"/>
    <mergeCell ref="B65:B75"/>
    <mergeCell ref="B31:B64"/>
    <mergeCell ref="F31:F32"/>
    <mergeCell ref="F33:F37"/>
    <mergeCell ref="E164:E197"/>
    <mergeCell ref="E53:E64"/>
    <mergeCell ref="D100:D108"/>
    <mergeCell ref="C53:C64"/>
    <mergeCell ref="D65:D75"/>
    <mergeCell ref="E65:E75"/>
    <mergeCell ref="C41:C50"/>
    <mergeCell ref="C51:C52"/>
    <mergeCell ref="E51:E52"/>
    <mergeCell ref="C79:C84"/>
    <mergeCell ref="C85:C89"/>
    <mergeCell ref="C100:C108"/>
    <mergeCell ref="C77:C78"/>
    <mergeCell ref="E41:E50"/>
    <mergeCell ref="E79:E84"/>
    <mergeCell ref="D53:D64"/>
    <mergeCell ref="P65:P67"/>
    <mergeCell ref="K65:K67"/>
    <mergeCell ref="P121:P126"/>
    <mergeCell ref="P22:P29"/>
    <mergeCell ref="L65:L67"/>
    <mergeCell ref="O65:O67"/>
    <mergeCell ref="P69:P70"/>
    <mergeCell ref="P119:P120"/>
    <mergeCell ref="F77:F78"/>
    <mergeCell ref="H41:H47"/>
    <mergeCell ref="F103:F108"/>
    <mergeCell ref="F69:F70"/>
    <mergeCell ref="F41:F47"/>
    <mergeCell ref="L119:L120"/>
    <mergeCell ref="H69:H70"/>
    <mergeCell ref="O121:O126"/>
    <mergeCell ref="O119:O120"/>
    <mergeCell ref="B151:B156"/>
    <mergeCell ref="K136:K148"/>
    <mergeCell ref="B76:B99"/>
    <mergeCell ref="C90:C99"/>
    <mergeCell ref="D90:D99"/>
    <mergeCell ref="E90:E99"/>
    <mergeCell ref="F91:F92"/>
    <mergeCell ref="B113:B150"/>
    <mergeCell ref="C136:C150"/>
    <mergeCell ref="F152:F156"/>
    <mergeCell ref="G152:G156"/>
    <mergeCell ref="H152:H156"/>
    <mergeCell ref="D119:D135"/>
    <mergeCell ref="E119:E135"/>
    <mergeCell ref="G127:G135"/>
    <mergeCell ref="G119:G120"/>
    <mergeCell ref="D85:D89"/>
    <mergeCell ref="D109:D112"/>
    <mergeCell ref="C109:C112"/>
    <mergeCell ref="K119:K120"/>
    <mergeCell ref="J85:J86"/>
    <mergeCell ref="G103:G108"/>
    <mergeCell ref="F113:F116"/>
    <mergeCell ref="F117:F118"/>
    <mergeCell ref="Q179:Q181"/>
    <mergeCell ref="I179:I181"/>
    <mergeCell ref="J179:J181"/>
    <mergeCell ref="K179:K181"/>
    <mergeCell ref="O152:O156"/>
    <mergeCell ref="L179:L181"/>
    <mergeCell ref="M179:M181"/>
    <mergeCell ref="N179:N181"/>
    <mergeCell ref="O179:O181"/>
    <mergeCell ref="I169:I170"/>
    <mergeCell ref="J169:J170"/>
    <mergeCell ref="P152:P156"/>
    <mergeCell ref="B235:B236"/>
    <mergeCell ref="H79:H83"/>
    <mergeCell ref="G79:G83"/>
    <mergeCell ref="L79:L83"/>
    <mergeCell ref="K121:K126"/>
    <mergeCell ref="L121:L126"/>
    <mergeCell ref="H127:H135"/>
    <mergeCell ref="C119:C135"/>
    <mergeCell ref="B157:B163"/>
    <mergeCell ref="C157:C163"/>
    <mergeCell ref="D157:D163"/>
    <mergeCell ref="E157:E163"/>
    <mergeCell ref="H179:H181"/>
    <mergeCell ref="G179:G181"/>
    <mergeCell ref="G121:G126"/>
    <mergeCell ref="H121:H126"/>
    <mergeCell ref="H103:H108"/>
    <mergeCell ref="E109:E112"/>
    <mergeCell ref="F109:F112"/>
    <mergeCell ref="E201:E213"/>
    <mergeCell ref="F211:F213"/>
    <mergeCell ref="C211:C213"/>
    <mergeCell ref="D136:D150"/>
    <mergeCell ref="F157:F158"/>
    <mergeCell ref="F159:F163"/>
    <mergeCell ref="K152:K156"/>
    <mergeCell ref="L152:L156"/>
    <mergeCell ref="L136:L148"/>
    <mergeCell ref="P136:P148"/>
    <mergeCell ref="F201:F210"/>
    <mergeCell ref="P179:P181"/>
    <mergeCell ref="K127:K135"/>
    <mergeCell ref="P127:P135"/>
    <mergeCell ref="L127:L135"/>
    <mergeCell ref="F164:F176"/>
    <mergeCell ref="H136:H150"/>
    <mergeCell ref="F194:F197"/>
    <mergeCell ref="F177:F193"/>
    <mergeCell ref="O136:O148"/>
    <mergeCell ref="F198:F200"/>
    <mergeCell ref="F119:F135"/>
    <mergeCell ref="G14:G15"/>
    <mergeCell ref="H14:H15"/>
    <mergeCell ref="P14:P15"/>
    <mergeCell ref="L14:L15"/>
    <mergeCell ref="O22:O27"/>
    <mergeCell ref="L16:L19"/>
    <mergeCell ref="G16:G19"/>
    <mergeCell ref="L22:L30"/>
    <mergeCell ref="K16:K19"/>
    <mergeCell ref="F231:F234"/>
    <mergeCell ref="D214:D234"/>
    <mergeCell ref="C214:C234"/>
    <mergeCell ref="B164:B234"/>
    <mergeCell ref="E214:E234"/>
    <mergeCell ref="F225:F230"/>
    <mergeCell ref="D14:D15"/>
    <mergeCell ref="C14:C15"/>
    <mergeCell ref="E14:E15"/>
    <mergeCell ref="F14:F15"/>
    <mergeCell ref="D22:D30"/>
    <mergeCell ref="F16:F19"/>
    <mergeCell ref="F214:F224"/>
    <mergeCell ref="C164:C200"/>
    <mergeCell ref="D164:D200"/>
    <mergeCell ref="C113:C118"/>
    <mergeCell ref="D113:D118"/>
    <mergeCell ref="E113:E118"/>
    <mergeCell ref="E198:E200"/>
    <mergeCell ref="D201:D210"/>
    <mergeCell ref="C152:C156"/>
    <mergeCell ref="D152:D156"/>
    <mergeCell ref="E152:E156"/>
    <mergeCell ref="D211:D213"/>
  </mergeCells>
  <phoneticPr fontId="7" type="noConversion"/>
  <dataValidations count="18">
    <dataValidation type="list" allowBlank="1" showInputMessage="1" showErrorMessage="1" sqref="W211:W212" xr:uid="{00000000-0002-0000-0000-000000000000}">
      <formula1>$W$39:$W$40</formula1>
    </dataValidation>
    <dataValidation type="list" allowBlank="1" showInputMessage="1" showErrorMessage="1" sqref="W41:W64 W136:W150" xr:uid="{00000000-0002-0000-0000-000001000000}">
      <formula1>$W$75:$W$77</formula1>
    </dataValidation>
    <dataValidation type="list" allowBlank="1" showInputMessage="1" showErrorMessage="1" sqref="W65" xr:uid="{00000000-0002-0000-0000-000002000000}">
      <formula1>$W$65:$W$66</formula1>
    </dataValidation>
    <dataValidation type="list" allowBlank="1" showInputMessage="1" showErrorMessage="1" sqref="W185:W189" xr:uid="{00000000-0002-0000-0000-000003000000}">
      <formula1>$T$177:$T$179</formula1>
    </dataValidation>
    <dataValidation type="list" allowBlank="1" showInputMessage="1" showErrorMessage="1" sqref="W152:W156" xr:uid="{00000000-0002-0000-0000-000004000000}">
      <formula1>$W$254:$W$258</formula1>
    </dataValidation>
    <dataValidation type="list" allowBlank="1" showInputMessage="1" showErrorMessage="1" sqref="W16:W19" xr:uid="{00000000-0002-0000-0000-000005000000}">
      <formula1>$W$279:$W$283</formula1>
    </dataValidation>
    <dataValidation type="list" allowBlank="1" showInputMessage="1" showErrorMessage="1" sqref="W38:W40" xr:uid="{00000000-0002-0000-0000-000006000000}">
      <formula1>$W$248:$W$252</formula1>
    </dataValidation>
    <dataValidation type="list" allowBlank="1" showInputMessage="1" showErrorMessage="1" sqref="W119:W120" xr:uid="{00000000-0002-0000-0000-000007000000}">
      <formula1>$W$272:$W$276</formula1>
    </dataValidation>
    <dataValidation type="list" allowBlank="1" showInputMessage="1" showErrorMessage="1" sqref="W126" xr:uid="{00000000-0002-0000-0000-000008000000}">
      <formula1>$W$219:$W$226</formula1>
    </dataValidation>
    <dataValidation type="list" allowBlank="1" showErrorMessage="1" sqref="W14:W15 W151 W117:W118 W31:W37 W76" xr:uid="{00000000-0002-0000-0000-000009000000}">
      <formula1>#REF!</formula1>
    </dataValidation>
    <dataValidation type="list" allowBlank="1" showErrorMessage="1" sqref="W113:W116" xr:uid="{00000000-0002-0000-0000-00000A000000}">
      <formula1>$W$25:$W$25</formula1>
    </dataValidation>
    <dataValidation type="list" allowBlank="1" showInputMessage="1" showErrorMessage="1" sqref="W127" xr:uid="{00000000-0002-0000-0000-00000B000000}">
      <formula1>#REF!</formula1>
    </dataValidation>
    <dataValidation type="list" allowBlank="1" showInputMessage="1" showErrorMessage="1" sqref="W84:W99 W10" xr:uid="{00000000-0002-0000-0000-00000C000000}">
      <formula1>$W$238:$W$240</formula1>
    </dataValidation>
    <dataValidation type="list" allowBlank="1" showInputMessage="1" showErrorMessage="1" sqref="W235:W236" xr:uid="{00000000-0002-0000-0000-00000D000000}">
      <formula1>$W$220:$W$227</formula1>
    </dataValidation>
    <dataValidation type="list" allowBlank="1" showInputMessage="1" showErrorMessage="1" sqref="W121:W125" xr:uid="{00000000-0002-0000-0000-00000E000000}">
      <formula1>$W$260:$W$264</formula1>
    </dataValidation>
    <dataValidation type="list" allowBlank="1" showInputMessage="1" showErrorMessage="1" sqref="W128:W135" xr:uid="{00000000-0002-0000-0000-00000F000000}">
      <formula1>$W$204:$W$208</formula1>
    </dataValidation>
    <dataValidation type="list" allowBlank="1" showInputMessage="1" showErrorMessage="1" sqref="W164:W176" xr:uid="{00000000-0002-0000-0000-000010000000}">
      <formula1>$T$177:$T$180</formula1>
    </dataValidation>
    <dataValidation type="list" allowBlank="1" showInputMessage="1" showErrorMessage="1" sqref="W214:W234" xr:uid="{00000000-0002-0000-0000-000011000000}">
      <formula1>$W$222:$W$231</formula1>
    </dataValidation>
  </dataValidations>
  <printOptions horizontalCentered="1"/>
  <pageMargins left="3.937007874015748E-2" right="3.937007874015748E-2" top="0.39370078740157483" bottom="0.55118110236220474" header="0.31496062992125984" footer="0.31496062992125984"/>
  <pageSetup paperSize="9" scale="26" fitToHeight="0" orientation="landscape" r:id="rId1"/>
  <headerFooter>
    <oddHeader>&amp;C&amp;G</oddHeader>
  </headerFooter>
  <colBreaks count="1" manualBreakCount="1">
    <brk id="25" max="148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2022</vt:lpstr>
      <vt:lpstr>'POA 2022'!Área_de_impresión</vt:lpstr>
      <vt:lpstr>'POA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HP</cp:lastModifiedBy>
  <cp:lastPrinted>2022-07-06T15:16:21Z</cp:lastPrinted>
  <dcterms:created xsi:type="dcterms:W3CDTF">2020-10-30T17:45:49Z</dcterms:created>
  <dcterms:modified xsi:type="dcterms:W3CDTF">2023-04-20T17:12:56Z</dcterms:modified>
</cp:coreProperties>
</file>